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ІРЦ з 01.09.19р." sheetId="1" r:id="rId1"/>
  </sheets>
  <externalReferences>
    <externalReference r:id="rId4"/>
  </externalReferences>
  <definedNames>
    <definedName name="_xlnm.Print_Area" localSheetId="0">'ІРЦ з 01.09.19р.'!$A$1:$S$118</definedName>
  </definedNames>
  <calcPr fullCalcOnLoad="1"/>
</workbook>
</file>

<file path=xl/sharedStrings.xml><?xml version="1.0" encoding="utf-8"?>
<sst xmlns="http://schemas.openxmlformats.org/spreadsheetml/2006/main" count="73" uniqueCount="61">
  <si>
    <t>ЗАТВЕРДЖЕНО</t>
  </si>
  <si>
    <t>Рішення виконавчого комітету</t>
  </si>
  <si>
    <t>Штатний розпис   з 01.01.2021р.</t>
  </si>
  <si>
    <t>Покровської міської ради</t>
  </si>
  <si>
    <t xml:space="preserve">Інклюзивно-ресурсний центр виконавчого комітету  Покровської міської ради </t>
  </si>
  <si>
    <t>штат у кількості  6,0 штатних одиниц</t>
  </si>
  <si>
    <t>(назва установи,організації)</t>
  </si>
  <si>
    <t xml:space="preserve">з місячним фондом заробітної плати  </t>
  </si>
  <si>
    <t>грн.</t>
  </si>
  <si>
    <t>№</t>
  </si>
  <si>
    <t>назва структурного</t>
  </si>
  <si>
    <t>кільк</t>
  </si>
  <si>
    <t>посадо вий оклад</t>
  </si>
  <si>
    <t>тариф ний роз  ряд</t>
  </si>
  <si>
    <t>ЗП  по тарифному розряду</t>
  </si>
  <si>
    <t>Підвищення по Постанові №22</t>
  </si>
  <si>
    <t>підвищення окладів</t>
  </si>
  <si>
    <t>надбавки</t>
  </si>
  <si>
    <t>ФЗП на місяць</t>
  </si>
  <si>
    <t>ФЗП на рік</t>
  </si>
  <si>
    <t>підрозділу та посада</t>
  </si>
  <si>
    <t>штат</t>
  </si>
  <si>
    <t>за звання</t>
  </si>
  <si>
    <t>за специфікацію(25%),20%</t>
  </si>
  <si>
    <t>вислуга</t>
  </si>
  <si>
    <t xml:space="preserve">за престижність-30% </t>
  </si>
  <si>
    <t>за складність та напрудженість</t>
  </si>
  <si>
    <t>посад</t>
  </si>
  <si>
    <t xml:space="preserve">Директор </t>
  </si>
  <si>
    <t>Практичний психолог</t>
  </si>
  <si>
    <t>Вчитель-логопед</t>
  </si>
  <si>
    <t>Вчитель дефектолог(тифлопедагог)</t>
  </si>
  <si>
    <t>Вчитель-реабілітолог</t>
  </si>
  <si>
    <t>ВСЬОГО</t>
  </si>
  <si>
    <t>Начальник управління освіти</t>
  </si>
  <si>
    <t>Г.А.Цупрова</t>
  </si>
  <si>
    <t>збільшення з 01.12.15 всього</t>
  </si>
  <si>
    <t>Челнокова І.І.</t>
  </si>
  <si>
    <t>.</t>
  </si>
  <si>
    <t>з/пл МОП та спец.</t>
  </si>
  <si>
    <t>розряди</t>
  </si>
  <si>
    <t>ставки ставки на 01.09.2015</t>
  </si>
  <si>
    <t>заклад</t>
  </si>
  <si>
    <t>тариф</t>
  </si>
  <si>
    <t>адмін</t>
  </si>
  <si>
    <t>спец</t>
  </si>
  <si>
    <t>моп</t>
  </si>
  <si>
    <t>всього</t>
  </si>
  <si>
    <t>висл.</t>
  </si>
  <si>
    <t>ліцей</t>
  </si>
  <si>
    <t>ніч.час</t>
  </si>
  <si>
    <t>НВК№1</t>
  </si>
  <si>
    <t>шкідл.умови</t>
  </si>
  <si>
    <t>Олекс.</t>
  </si>
  <si>
    <t>Чортом.</t>
  </si>
  <si>
    <t>контрольна</t>
  </si>
  <si>
    <t xml:space="preserve">Зведення зарплати </t>
  </si>
  <si>
    <t>доплати</t>
  </si>
  <si>
    <t>контрольна ЗП</t>
  </si>
  <si>
    <t>контрольна ставки</t>
  </si>
  <si>
    <t>контроль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</si>
</sst>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0%"/>
    <numFmt numFmtId="168" formatCode="0.0"/>
    <numFmt numFmtId="169" formatCode="@"/>
  </numFmts>
  <fonts count="17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6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justify" vertical="center"/>
    </xf>
    <xf numFmtId="164" fontId="3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justify" vertical="center" wrapText="1"/>
    </xf>
    <xf numFmtId="164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4" fontId="4" fillId="0" borderId="0" xfId="0" applyFont="1" applyFill="1" applyAlignment="1">
      <alignment/>
    </xf>
    <xf numFmtId="164" fontId="4" fillId="0" borderId="0" xfId="0" applyFont="1" applyFill="1" applyAlignment="1">
      <alignment horizontal="justify" vertical="center"/>
    </xf>
    <xf numFmtId="164" fontId="4" fillId="0" borderId="0" xfId="0" applyFont="1" applyFill="1" applyAlignment="1">
      <alignment/>
    </xf>
    <xf numFmtId="164" fontId="4" fillId="0" borderId="0" xfId="0" applyFont="1" applyFill="1" applyAlignment="1">
      <alignment vertical="center" wrapText="1"/>
    </xf>
    <xf numFmtId="164" fontId="4" fillId="0" borderId="0" xfId="0" applyFont="1" applyFill="1" applyBorder="1" applyAlignment="1">
      <alignment horizontal="left" vertical="center" wrapText="1"/>
    </xf>
    <xf numFmtId="164" fontId="5" fillId="0" borderId="0" xfId="0" applyFont="1" applyFill="1" applyBorder="1" applyAlignment="1">
      <alignment horizontal="center"/>
    </xf>
    <xf numFmtId="164" fontId="6" fillId="0" borderId="0" xfId="0" applyFont="1" applyFill="1" applyAlignment="1">
      <alignment/>
    </xf>
    <xf numFmtId="164" fontId="7" fillId="0" borderId="0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/>
    </xf>
    <xf numFmtId="164" fontId="4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left"/>
    </xf>
    <xf numFmtId="164" fontId="4" fillId="0" borderId="1" xfId="0" applyFont="1" applyFill="1" applyBorder="1" applyAlignment="1">
      <alignment horizontal="center"/>
    </xf>
    <xf numFmtId="164" fontId="4" fillId="0" borderId="2" xfId="0" applyFont="1" applyFill="1" applyBorder="1" applyAlignment="1">
      <alignment/>
    </xf>
    <xf numFmtId="164" fontId="8" fillId="0" borderId="3" xfId="0" applyFont="1" applyFill="1" applyBorder="1" applyAlignment="1">
      <alignment/>
    </xf>
    <xf numFmtId="164" fontId="4" fillId="0" borderId="4" xfId="0" applyFont="1" applyFill="1" applyBorder="1" applyAlignment="1">
      <alignment horizontal="justify" vertical="center" wrapText="1"/>
    </xf>
    <xf numFmtId="164" fontId="4" fillId="0" borderId="5" xfId="0" applyFont="1" applyFill="1" applyBorder="1" applyAlignment="1">
      <alignment horizontal="center" vertical="center" wrapText="1"/>
    </xf>
    <xf numFmtId="164" fontId="4" fillId="0" borderId="5" xfId="0" applyFont="1" applyFill="1" applyBorder="1" applyAlignment="1">
      <alignment horizontal="center" vertical="center" textRotation="90" wrapText="1"/>
    </xf>
    <xf numFmtId="164" fontId="4" fillId="0" borderId="5" xfId="0" applyFont="1" applyFill="1" applyBorder="1" applyAlignment="1">
      <alignment/>
    </xf>
    <xf numFmtId="164" fontId="4" fillId="0" borderId="5" xfId="0" applyFont="1" applyFill="1" applyBorder="1" applyAlignment="1">
      <alignment horizontal="center"/>
    </xf>
    <xf numFmtId="164" fontId="3" fillId="0" borderId="5" xfId="0" applyFont="1" applyFill="1" applyBorder="1" applyAlignment="1">
      <alignment horizontal="justify" vertical="center" textRotation="90" wrapText="1"/>
    </xf>
    <xf numFmtId="164" fontId="4" fillId="0" borderId="0" xfId="0" applyFont="1" applyFill="1" applyBorder="1" applyAlignment="1">
      <alignment horizontal="justify" vertical="center" textRotation="90" wrapText="1"/>
    </xf>
    <xf numFmtId="164" fontId="2" fillId="0" borderId="0" xfId="0" applyFont="1" applyFill="1" applyBorder="1" applyAlignment="1">
      <alignment/>
    </xf>
    <xf numFmtId="164" fontId="4" fillId="0" borderId="6" xfId="0" applyFont="1" applyFill="1" applyBorder="1" applyAlignment="1">
      <alignment/>
    </xf>
    <xf numFmtId="164" fontId="8" fillId="0" borderId="7" xfId="0" applyFont="1" applyFill="1" applyBorder="1" applyAlignment="1">
      <alignment/>
    </xf>
    <xf numFmtId="164" fontId="4" fillId="0" borderId="5" xfId="0" applyFont="1" applyFill="1" applyBorder="1" applyAlignment="1">
      <alignment horizontal="center" textRotation="90"/>
    </xf>
    <xf numFmtId="167" fontId="6" fillId="0" borderId="5" xfId="0" applyNumberFormat="1" applyFont="1" applyFill="1" applyBorder="1" applyAlignment="1">
      <alignment horizontal="justify" vertical="center" textRotation="90"/>
    </xf>
    <xf numFmtId="164" fontId="6" fillId="0" borderId="5" xfId="0" applyFont="1" applyFill="1" applyBorder="1" applyAlignment="1">
      <alignment horizontal="center" textRotation="90"/>
    </xf>
    <xf numFmtId="164" fontId="9" fillId="0" borderId="5" xfId="0" applyFont="1" applyFill="1" applyBorder="1" applyAlignment="1">
      <alignment horizontal="justify" vertical="center" textRotation="90" wrapText="1"/>
    </xf>
    <xf numFmtId="167" fontId="6" fillId="0" borderId="5" xfId="0" applyNumberFormat="1" applyFont="1" applyFill="1" applyBorder="1" applyAlignment="1">
      <alignment horizontal="justify" vertical="center" textRotation="90" wrapText="1"/>
    </xf>
    <xf numFmtId="164" fontId="6" fillId="0" borderId="5" xfId="0" applyFont="1" applyFill="1" applyBorder="1" applyAlignment="1">
      <alignment horizontal="justify" vertical="center" textRotation="90"/>
    </xf>
    <xf numFmtId="164" fontId="4" fillId="0" borderId="7" xfId="0" applyFont="1" applyFill="1" applyBorder="1" applyAlignment="1">
      <alignment/>
    </xf>
    <xf numFmtId="167" fontId="4" fillId="0" borderId="8" xfId="0" applyNumberFormat="1" applyFont="1" applyFill="1" applyBorder="1" applyAlignment="1">
      <alignment/>
    </xf>
    <xf numFmtId="164" fontId="4" fillId="0" borderId="9" xfId="0" applyFont="1" applyFill="1" applyBorder="1" applyAlignment="1">
      <alignment/>
    </xf>
    <xf numFmtId="164" fontId="10" fillId="0" borderId="5" xfId="0" applyFont="1" applyFill="1" applyBorder="1" applyAlignment="1">
      <alignment/>
    </xf>
    <xf numFmtId="168" fontId="10" fillId="0" borderId="9" xfId="0" applyNumberFormat="1" applyFont="1" applyFill="1" applyBorder="1" applyAlignment="1">
      <alignment/>
    </xf>
    <xf numFmtId="168" fontId="6" fillId="0" borderId="5" xfId="0" applyNumberFormat="1" applyFont="1" applyFill="1" applyBorder="1" applyAlignment="1">
      <alignment/>
    </xf>
    <xf numFmtId="166" fontId="10" fillId="0" borderId="5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/>
    </xf>
    <xf numFmtId="165" fontId="10" fillId="0" borderId="5" xfId="0" applyNumberFormat="1" applyFont="1" applyFill="1" applyBorder="1" applyAlignment="1">
      <alignment/>
    </xf>
    <xf numFmtId="165" fontId="10" fillId="0" borderId="5" xfId="0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68" fontId="10" fillId="0" borderId="5" xfId="0" applyNumberFormat="1" applyFont="1" applyFill="1" applyBorder="1" applyAlignment="1">
      <alignment/>
    </xf>
    <xf numFmtId="166" fontId="10" fillId="0" borderId="5" xfId="0" applyNumberFormat="1" applyFont="1" applyFill="1" applyBorder="1" applyAlignment="1">
      <alignment vertical="center"/>
    </xf>
    <xf numFmtId="166" fontId="11" fillId="0" borderId="5" xfId="0" applyNumberFormat="1" applyFont="1" applyFill="1" applyBorder="1" applyAlignment="1">
      <alignment horizontal="justify" vertical="center"/>
    </xf>
    <xf numFmtId="165" fontId="11" fillId="0" borderId="5" xfId="0" applyNumberFormat="1" applyFont="1" applyFill="1" applyBorder="1" applyAlignment="1">
      <alignment/>
    </xf>
    <xf numFmtId="165" fontId="11" fillId="0" borderId="5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4" fontId="10" fillId="0" borderId="5" xfId="0" applyFont="1" applyFill="1" applyBorder="1" applyAlignment="1">
      <alignment horizontal="justify" vertical="center" wrapText="1"/>
    </xf>
    <xf numFmtId="164" fontId="10" fillId="0" borderId="5" xfId="0" applyNumberFormat="1" applyFont="1" applyFill="1" applyBorder="1" applyAlignment="1">
      <alignment horizontal="justify" vertical="center" wrapText="1"/>
    </xf>
    <xf numFmtId="169" fontId="10" fillId="0" borderId="5" xfId="0" applyNumberFormat="1" applyFont="1" applyFill="1" applyBorder="1" applyAlignment="1">
      <alignment horizontal="center" vertical="center"/>
    </xf>
    <xf numFmtId="166" fontId="10" fillId="0" borderId="5" xfId="0" applyNumberFormat="1" applyFont="1" applyFill="1" applyBorder="1" applyAlignment="1">
      <alignment/>
    </xf>
    <xf numFmtId="164" fontId="12" fillId="0" borderId="5" xfId="0" applyFont="1" applyFill="1" applyBorder="1" applyAlignment="1">
      <alignment/>
    </xf>
    <xf numFmtId="164" fontId="10" fillId="0" borderId="5" xfId="0" applyFont="1" applyFill="1" applyBorder="1" applyAlignment="1">
      <alignment horizontal="justify" vertical="center"/>
    </xf>
    <xf numFmtId="165" fontId="2" fillId="0" borderId="0" xfId="0" applyNumberFormat="1" applyFont="1" applyFill="1" applyAlignment="1">
      <alignment/>
    </xf>
    <xf numFmtId="164" fontId="10" fillId="0" borderId="5" xfId="0" applyFont="1" applyFill="1" applyBorder="1" applyAlignment="1">
      <alignment horizontal="justify" vertical="distributed" wrapText="1"/>
    </xf>
    <xf numFmtId="164" fontId="4" fillId="0" borderId="5" xfId="0" applyFont="1" applyFill="1" applyBorder="1" applyAlignment="1">
      <alignment/>
    </xf>
    <xf numFmtId="165" fontId="10" fillId="0" borderId="5" xfId="0" applyNumberFormat="1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/>
    </xf>
    <xf numFmtId="165" fontId="10" fillId="0" borderId="5" xfId="0" applyNumberFormat="1" applyFont="1" applyFill="1" applyBorder="1" applyAlignment="1">
      <alignment horizontal="right" vertical="center"/>
    </xf>
    <xf numFmtId="165" fontId="10" fillId="0" borderId="5" xfId="0" applyNumberFormat="1" applyFont="1" applyFill="1" applyBorder="1" applyAlignment="1">
      <alignment horizontal="justify" vertical="center"/>
    </xf>
    <xf numFmtId="164" fontId="10" fillId="0" borderId="0" xfId="0" applyFont="1" applyFill="1" applyAlignment="1">
      <alignment horizontal="justify" wrapText="1"/>
    </xf>
    <xf numFmtId="165" fontId="6" fillId="0" borderId="0" xfId="0" applyNumberFormat="1" applyFont="1" applyFill="1" applyAlignment="1">
      <alignment horizontal="justify"/>
    </xf>
    <xf numFmtId="164" fontId="10" fillId="0" borderId="0" xfId="0" applyFont="1" applyFill="1" applyAlignment="1">
      <alignment/>
    </xf>
    <xf numFmtId="164" fontId="10" fillId="0" borderId="0" xfId="0" applyFont="1" applyFill="1" applyAlignment="1">
      <alignment horizontal="justify"/>
    </xf>
    <xf numFmtId="165" fontId="6" fillId="0" borderId="0" xfId="0" applyNumberFormat="1" applyFont="1" applyFill="1" applyAlignment="1">
      <alignment/>
    </xf>
    <xf numFmtId="164" fontId="6" fillId="0" borderId="0" xfId="0" applyFont="1" applyFill="1" applyBorder="1" applyAlignment="1">
      <alignment horizontal="justify" vertical="center" wrapText="1"/>
    </xf>
    <xf numFmtId="164" fontId="13" fillId="0" borderId="0" xfId="0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/>
    </xf>
    <xf numFmtId="164" fontId="2" fillId="0" borderId="0" xfId="0" applyFont="1" applyFill="1" applyAlignment="1">
      <alignment horizontal="left"/>
    </xf>
    <xf numFmtId="164" fontId="14" fillId="0" borderId="0" xfId="0" applyFont="1" applyFill="1" applyAlignment="1">
      <alignment/>
    </xf>
    <xf numFmtId="164" fontId="7" fillId="0" borderId="0" xfId="0" applyFont="1" applyFill="1" applyAlignment="1">
      <alignment/>
    </xf>
    <xf numFmtId="164" fontId="9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64" fontId="4" fillId="0" borderId="0" xfId="0" applyFont="1" applyFill="1" applyBorder="1" applyAlignment="1">
      <alignment horizontal="center"/>
    </xf>
    <xf numFmtId="164" fontId="4" fillId="0" borderId="0" xfId="0" applyFont="1" applyFill="1" applyAlignment="1">
      <alignment horizontal="left"/>
    </xf>
    <xf numFmtId="164" fontId="2" fillId="0" borderId="2" xfId="0" applyFont="1" applyFill="1" applyBorder="1" applyAlignment="1">
      <alignment/>
    </xf>
    <xf numFmtId="164" fontId="2" fillId="0" borderId="10" xfId="0" applyFont="1" applyFill="1" applyBorder="1" applyAlignment="1">
      <alignment/>
    </xf>
    <xf numFmtId="165" fontId="2" fillId="0" borderId="6" xfId="0" applyNumberFormat="1" applyFont="1" applyFill="1" applyBorder="1" applyAlignment="1">
      <alignment/>
    </xf>
    <xf numFmtId="164" fontId="2" fillId="0" borderId="11" xfId="0" applyFont="1" applyFill="1" applyBorder="1" applyAlignment="1">
      <alignment/>
    </xf>
    <xf numFmtId="164" fontId="2" fillId="0" borderId="12" xfId="0" applyFont="1" applyFill="1" applyBorder="1" applyAlignment="1">
      <alignment horizontal="center"/>
    </xf>
    <xf numFmtId="164" fontId="2" fillId="0" borderId="5" xfId="0" applyFont="1" applyFill="1" applyBorder="1" applyAlignment="1">
      <alignment/>
    </xf>
    <xf numFmtId="164" fontId="6" fillId="0" borderId="5" xfId="0" applyFont="1" applyFill="1" applyBorder="1" applyAlignment="1">
      <alignment horizontal="center"/>
    </xf>
    <xf numFmtId="164" fontId="14" fillId="0" borderId="5" xfId="0" applyFont="1" applyFill="1" applyBorder="1" applyAlignment="1">
      <alignment/>
    </xf>
    <xf numFmtId="164" fontId="6" fillId="0" borderId="5" xfId="0" applyFont="1" applyFill="1" applyBorder="1" applyAlignment="1">
      <alignment/>
    </xf>
    <xf numFmtId="165" fontId="4" fillId="0" borderId="5" xfId="0" applyNumberFormat="1" applyFont="1" applyFill="1" applyBorder="1" applyAlignment="1">
      <alignment/>
    </xf>
    <xf numFmtId="164" fontId="9" fillId="0" borderId="5" xfId="0" applyFont="1" applyFill="1" applyBorder="1" applyAlignment="1">
      <alignment/>
    </xf>
    <xf numFmtId="164" fontId="2" fillId="0" borderId="3" xfId="0" applyFont="1" applyFill="1" applyBorder="1" applyAlignment="1">
      <alignment/>
    </xf>
    <xf numFmtId="164" fontId="2" fillId="0" borderId="13" xfId="0" applyFont="1" applyFill="1" applyBorder="1" applyAlignment="1">
      <alignment/>
    </xf>
    <xf numFmtId="164" fontId="2" fillId="0" borderId="14" xfId="0" applyFont="1" applyFill="1" applyBorder="1" applyAlignment="1">
      <alignment/>
    </xf>
    <xf numFmtId="164" fontId="2" fillId="0" borderId="15" xfId="0" applyFont="1" applyFill="1" applyBorder="1" applyAlignment="1">
      <alignment/>
    </xf>
    <xf numFmtId="164" fontId="2" fillId="0" borderId="16" xfId="0" applyFont="1" applyFill="1" applyBorder="1" applyAlignment="1">
      <alignment horizontal="center" vertical="center"/>
    </xf>
    <xf numFmtId="164" fontId="2" fillId="0" borderId="17" xfId="0" applyFont="1" applyFill="1" applyBorder="1" applyAlignment="1">
      <alignment/>
    </xf>
    <xf numFmtId="164" fontId="2" fillId="0" borderId="4" xfId="0" applyFont="1" applyFill="1" applyBorder="1" applyAlignment="1">
      <alignment/>
    </xf>
    <xf numFmtId="164" fontId="2" fillId="0" borderId="18" xfId="0" applyFont="1" applyFill="1" applyBorder="1" applyAlignment="1">
      <alignment/>
    </xf>
    <xf numFmtId="164" fontId="2" fillId="0" borderId="19" xfId="0" applyFont="1" applyFill="1" applyBorder="1" applyAlignment="1">
      <alignment/>
    </xf>
    <xf numFmtId="164" fontId="2" fillId="0" borderId="20" xfId="0" applyFont="1" applyFill="1" applyBorder="1" applyAlignment="1">
      <alignment/>
    </xf>
    <xf numFmtId="165" fontId="6" fillId="0" borderId="5" xfId="0" applyNumberFormat="1" applyFont="1" applyFill="1" applyBorder="1" applyAlignment="1">
      <alignment/>
    </xf>
    <xf numFmtId="164" fontId="2" fillId="0" borderId="9" xfId="0" applyFont="1" applyFill="1" applyBorder="1" applyAlignment="1">
      <alignment/>
    </xf>
    <xf numFmtId="164" fontId="15" fillId="0" borderId="0" xfId="0" applyFont="1" applyFill="1" applyAlignment="1">
      <alignment/>
    </xf>
    <xf numFmtId="165" fontId="15" fillId="0" borderId="0" xfId="0" applyNumberFormat="1" applyFont="1" applyFill="1" applyAlignment="1">
      <alignment/>
    </xf>
    <xf numFmtId="164" fontId="16" fillId="0" borderId="0" xfId="0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/>
    </xf>
    <xf numFmtId="165" fontId="8" fillId="0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3;&#1102;&#1076;&#1078;&#1077;&#1090;%20&#1079;&#1072;&#1090;&#1074;&#1077;&#1088;&#1076;&#1078;&#1077;&#1085;&#1080;&#1081;%20&#1085;&#1072;%202019&#1088;\&#1096;&#1090;&#1072;&#1090;&#1085;&#1080;&#1081;%20&#1088;&#1086;&#1079;&#1087;&#1080;&#1089;%20&#1079;%2001.01.2019\&#1047;&#1055;%20&#1085;&#1072;%202019\&#1096;&#1090;&#1072;&#1090;&#1080;%202015\&#1090;&#1072;&#1088;&#1080;&#1092;&#1110;&#1082;&#1072;&#1094;&#1110;&#1103;%202015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.ть вар. та інвар.годин"/>
      <sheetName val="звед.з.пл."/>
      <sheetName val="ставки"/>
      <sheetName val="2"/>
      <sheetName val="ДНЗ"/>
      <sheetName val="ШКОЛИ та ін."/>
    </sheetNames>
    <sheetDataSet>
      <sheetData sheetId="5">
        <row r="6">
          <cell r="J6">
            <v>29.72222222222222</v>
          </cell>
        </row>
        <row r="7">
          <cell r="J7">
            <v>26.97222222222222</v>
          </cell>
        </row>
        <row r="8">
          <cell r="J8">
            <v>17.11111111111111</v>
          </cell>
        </row>
        <row r="9">
          <cell r="J9">
            <v>36.22222222222222</v>
          </cell>
        </row>
        <row r="10">
          <cell r="J10">
            <v>42.75</v>
          </cell>
        </row>
        <row r="11">
          <cell r="J11">
            <v>40.361111111111114</v>
          </cell>
        </row>
        <row r="12">
          <cell r="J12">
            <v>42.416666666666664</v>
          </cell>
        </row>
        <row r="13">
          <cell r="J13">
            <v>14.277777777777779</v>
          </cell>
        </row>
        <row r="14">
          <cell r="J14">
            <v>14.694444444444445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B172"/>
  <sheetViews>
    <sheetView tabSelected="1" view="pageBreakPreview" zoomScale="82" zoomScaleSheetLayoutView="82" workbookViewId="0" topLeftCell="A1">
      <selection activeCell="R4" sqref="R4"/>
    </sheetView>
  </sheetViews>
  <sheetFormatPr defaultColWidth="8.00390625" defaultRowHeight="12.75"/>
  <cols>
    <col min="1" max="1" width="3.875" style="1" customWidth="1"/>
    <col min="2" max="2" width="31.00390625" style="1" customWidth="1"/>
    <col min="3" max="3" width="5.625" style="1" customWidth="1"/>
    <col min="4" max="4" width="9.25390625" style="1" customWidth="1"/>
    <col min="5" max="5" width="9.375" style="1" customWidth="1"/>
    <col min="6" max="6" width="13.125" style="2" customWidth="1"/>
    <col min="7" max="7" width="11.125" style="2" customWidth="1"/>
    <col min="8" max="8" width="7.00390625" style="1" customWidth="1"/>
    <col min="9" max="9" width="11.875" style="1" customWidth="1"/>
    <col min="10" max="10" width="11.375" style="1" customWidth="1"/>
    <col min="11" max="11" width="11.00390625" style="1" customWidth="1"/>
    <col min="12" max="12" width="10.00390625" style="1" customWidth="1"/>
    <col min="13" max="13" width="8.125" style="1" customWidth="1"/>
    <col min="14" max="14" width="8.25390625" style="1" customWidth="1"/>
    <col min="15" max="15" width="9.375" style="1" hidden="1" customWidth="1"/>
    <col min="16" max="16" width="8.625" style="1" hidden="1" customWidth="1"/>
    <col min="17" max="17" width="11.625" style="1" customWidth="1"/>
    <col min="18" max="18" width="13.25390625" style="1" customWidth="1"/>
    <col min="19" max="19" width="7.00390625" style="1" customWidth="1"/>
    <col min="20" max="20" width="11.875" style="1" customWidth="1"/>
    <col min="21" max="21" width="12.125" style="1" hidden="1" customWidth="1"/>
    <col min="22" max="22" width="12.375" style="1" hidden="1" customWidth="1"/>
    <col min="23" max="23" width="11.25390625" style="1" hidden="1" customWidth="1"/>
    <col min="24" max="24" width="9.75390625" style="1" hidden="1" customWidth="1"/>
    <col min="25" max="25" width="10.25390625" style="1" hidden="1" customWidth="1"/>
    <col min="26" max="26" width="10.75390625" style="1" hidden="1" customWidth="1"/>
    <col min="27" max="27" width="10.625" style="1" customWidth="1"/>
    <col min="28" max="28" width="9.125" style="1" customWidth="1"/>
    <col min="29" max="29" width="10.25390625" style="1" customWidth="1"/>
    <col min="30" max="16384" width="9.125" style="1" customWidth="1"/>
  </cols>
  <sheetData>
    <row r="1" spans="1:23" ht="15">
      <c r="A1" s="3"/>
      <c r="B1" s="4"/>
      <c r="C1" s="5"/>
      <c r="D1" s="5"/>
      <c r="E1" s="6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9"/>
      <c r="U1" s="9"/>
      <c r="V1" s="9"/>
      <c r="W1" s="9"/>
    </row>
    <row r="2" spans="1:21" ht="33" customHeight="1">
      <c r="A2" s="10"/>
      <c r="B2" s="10"/>
      <c r="C2" s="10"/>
      <c r="D2" s="10"/>
      <c r="E2" s="10"/>
      <c r="F2" s="11"/>
      <c r="G2" s="11"/>
      <c r="H2" s="10"/>
      <c r="I2" s="10"/>
      <c r="J2" s="10"/>
      <c r="K2" s="10"/>
      <c r="L2" s="10"/>
      <c r="M2" s="10" t="s">
        <v>0</v>
      </c>
      <c r="N2" s="10"/>
      <c r="O2" s="10">
        <v>19</v>
      </c>
      <c r="P2" s="10"/>
      <c r="Q2" s="10"/>
      <c r="R2" s="10"/>
      <c r="S2" s="10"/>
      <c r="T2" s="10"/>
      <c r="U2" s="10"/>
    </row>
    <row r="3" spans="1:21" ht="27" customHeight="1">
      <c r="A3" s="10"/>
      <c r="B3" s="10"/>
      <c r="C3" s="10"/>
      <c r="D3" s="10"/>
      <c r="E3" s="10"/>
      <c r="F3" s="11"/>
      <c r="G3" s="11"/>
      <c r="H3" s="10"/>
      <c r="I3" s="10"/>
      <c r="J3" s="10"/>
      <c r="K3" s="12"/>
      <c r="L3" s="13"/>
      <c r="M3" s="14" t="s">
        <v>1</v>
      </c>
      <c r="N3" s="14"/>
      <c r="O3" s="14"/>
      <c r="P3" s="14"/>
      <c r="Q3" s="14"/>
      <c r="R3" s="14"/>
      <c r="S3" s="13"/>
      <c r="T3" s="13"/>
      <c r="U3" s="13"/>
    </row>
    <row r="4" spans="1:21" ht="15.75">
      <c r="A4" s="10"/>
      <c r="B4" s="15" t="s">
        <v>2</v>
      </c>
      <c r="C4" s="15"/>
      <c r="D4" s="15"/>
      <c r="E4" s="15"/>
      <c r="F4" s="15"/>
      <c r="G4" s="15"/>
      <c r="H4" s="15"/>
      <c r="I4" s="15"/>
      <c r="J4" s="15"/>
      <c r="K4" s="10"/>
      <c r="L4" s="10"/>
      <c r="M4" s="16" t="s">
        <v>3</v>
      </c>
      <c r="N4" s="16"/>
      <c r="O4" s="16"/>
      <c r="P4" s="16"/>
      <c r="Q4" s="16"/>
      <c r="R4" s="16"/>
      <c r="S4" s="16"/>
      <c r="T4" s="16"/>
      <c r="U4" s="16"/>
    </row>
    <row r="5" spans="1:21" ht="32.25" customHeight="1">
      <c r="A5" s="10"/>
      <c r="B5" s="17" t="s">
        <v>4</v>
      </c>
      <c r="C5" s="17"/>
      <c r="D5" s="17"/>
      <c r="E5" s="17"/>
      <c r="F5" s="17"/>
      <c r="G5" s="17"/>
      <c r="H5" s="17"/>
      <c r="I5" s="17"/>
      <c r="J5" s="17"/>
      <c r="K5" s="10"/>
      <c r="L5" s="1" t="s">
        <v>5</v>
      </c>
      <c r="P5" s="18"/>
      <c r="Q5" s="18"/>
      <c r="R5" s="10"/>
      <c r="S5" s="10"/>
      <c r="T5" s="10"/>
      <c r="U5" s="10"/>
    </row>
    <row r="6" spans="1:20" ht="15">
      <c r="A6" s="10"/>
      <c r="B6" s="10" t="s">
        <v>6</v>
      </c>
      <c r="C6" s="10"/>
      <c r="D6" s="10"/>
      <c r="E6" s="10"/>
      <c r="F6" s="11"/>
      <c r="G6" s="11"/>
      <c r="H6" s="10"/>
      <c r="I6" s="10"/>
      <c r="J6" s="10"/>
      <c r="K6" s="19"/>
      <c r="L6" s="20" t="s">
        <v>7</v>
      </c>
      <c r="M6" s="20"/>
      <c r="N6" s="20"/>
      <c r="O6" s="20"/>
      <c r="P6" s="20"/>
      <c r="Q6" s="20"/>
      <c r="R6" s="21">
        <f>Q41</f>
        <v>70887.76874999999</v>
      </c>
      <c r="S6" s="19" t="s">
        <v>8</v>
      </c>
      <c r="T6" s="10"/>
    </row>
    <row r="7" spans="1:20" ht="15">
      <c r="A7" s="10"/>
      <c r="B7" s="10"/>
      <c r="C7" s="10"/>
      <c r="D7" s="10"/>
      <c r="E7" s="10"/>
      <c r="F7" s="11"/>
      <c r="G7" s="11"/>
      <c r="H7" s="10"/>
      <c r="I7" s="10"/>
      <c r="J7" s="10"/>
      <c r="K7" s="19"/>
      <c r="L7" s="19"/>
      <c r="M7" s="19"/>
      <c r="N7" s="19"/>
      <c r="O7" s="19"/>
      <c r="P7" s="19"/>
      <c r="Q7" s="19"/>
      <c r="R7" s="19"/>
      <c r="S7" s="19"/>
      <c r="T7" s="10"/>
    </row>
    <row r="8" spans="1:20" ht="15">
      <c r="A8" s="10"/>
      <c r="B8" s="10"/>
      <c r="C8" s="10"/>
      <c r="D8" s="10"/>
      <c r="E8" s="10"/>
      <c r="F8" s="11"/>
      <c r="G8" s="11"/>
      <c r="H8" s="10"/>
      <c r="I8" s="10"/>
      <c r="J8" s="10"/>
      <c r="K8" s="19"/>
      <c r="L8" s="19"/>
      <c r="M8" s="19"/>
      <c r="N8" s="19"/>
      <c r="O8" s="19"/>
      <c r="P8" s="19"/>
      <c r="Q8" s="19"/>
      <c r="R8" s="19"/>
      <c r="S8" s="19"/>
      <c r="T8" s="10"/>
    </row>
    <row r="9" spans="1:20" ht="15">
      <c r="A9" s="10"/>
      <c r="B9" s="10"/>
      <c r="C9" s="10"/>
      <c r="D9" s="10"/>
      <c r="E9" s="10"/>
      <c r="F9" s="11"/>
      <c r="G9" s="11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7" ht="24" customHeight="1">
      <c r="A10" s="22" t="s">
        <v>9</v>
      </c>
      <c r="B10" s="23" t="s">
        <v>10</v>
      </c>
      <c r="C10" s="24" t="s">
        <v>11</v>
      </c>
      <c r="D10" s="25" t="s">
        <v>12</v>
      </c>
      <c r="E10" s="26" t="s">
        <v>13</v>
      </c>
      <c r="F10" s="26" t="s">
        <v>14</v>
      </c>
      <c r="G10" s="27" t="s">
        <v>15</v>
      </c>
      <c r="H10" s="28" t="s">
        <v>16</v>
      </c>
      <c r="I10" s="28"/>
      <c r="J10" s="29" t="s">
        <v>17</v>
      </c>
      <c r="K10" s="29"/>
      <c r="L10" s="29"/>
      <c r="M10" s="29"/>
      <c r="N10" s="28"/>
      <c r="O10" s="28"/>
      <c r="P10" s="28"/>
      <c r="Q10" s="30" t="s">
        <v>18</v>
      </c>
      <c r="R10" s="30" t="s">
        <v>19</v>
      </c>
      <c r="S10" s="31"/>
      <c r="T10" s="19"/>
      <c r="U10" s="32"/>
      <c r="V10" s="32"/>
      <c r="W10" s="32"/>
      <c r="X10" s="32"/>
      <c r="Y10" s="32"/>
      <c r="Z10" s="32"/>
      <c r="AA10" s="32"/>
    </row>
    <row r="11" spans="1:27" ht="12.75" customHeight="1">
      <c r="A11" s="22"/>
      <c r="B11" s="33" t="s">
        <v>20</v>
      </c>
      <c r="C11" s="34" t="s">
        <v>21</v>
      </c>
      <c r="D11" s="25"/>
      <c r="E11" s="26"/>
      <c r="F11" s="26"/>
      <c r="G11" s="27"/>
      <c r="H11" s="35" t="s">
        <v>22</v>
      </c>
      <c r="I11" s="36" t="s">
        <v>23</v>
      </c>
      <c r="J11" s="37" t="s">
        <v>24</v>
      </c>
      <c r="K11" s="36" t="s">
        <v>25</v>
      </c>
      <c r="L11" s="38" t="s">
        <v>26</v>
      </c>
      <c r="M11" s="39"/>
      <c r="N11" s="40"/>
      <c r="O11" s="40"/>
      <c r="P11" s="40"/>
      <c r="Q11" s="30"/>
      <c r="R11" s="30"/>
      <c r="S11" s="31"/>
      <c r="T11" s="19"/>
      <c r="U11" s="32"/>
      <c r="V11" s="32"/>
      <c r="W11" s="32"/>
      <c r="X11" s="32"/>
      <c r="Y11" s="32"/>
      <c r="Z11" s="32"/>
      <c r="AA11" s="32"/>
    </row>
    <row r="12" spans="1:27" ht="15">
      <c r="A12" s="22"/>
      <c r="B12" s="33"/>
      <c r="C12" s="34" t="s">
        <v>27</v>
      </c>
      <c r="D12" s="25"/>
      <c r="E12" s="26"/>
      <c r="F12" s="26"/>
      <c r="G12" s="27"/>
      <c r="H12" s="35"/>
      <c r="I12" s="36"/>
      <c r="J12" s="37"/>
      <c r="K12" s="36"/>
      <c r="L12" s="38"/>
      <c r="M12" s="39"/>
      <c r="N12" s="40"/>
      <c r="O12" s="40"/>
      <c r="P12" s="40"/>
      <c r="Q12" s="30"/>
      <c r="R12" s="30"/>
      <c r="S12" s="31"/>
      <c r="T12" s="19"/>
      <c r="U12" s="32"/>
      <c r="V12" s="32"/>
      <c r="W12" s="32"/>
      <c r="X12" s="32"/>
      <c r="Y12" s="32"/>
      <c r="Z12" s="32"/>
      <c r="AA12" s="32"/>
    </row>
    <row r="13" spans="1:27" ht="15">
      <c r="A13" s="22"/>
      <c r="B13" s="33"/>
      <c r="C13" s="41"/>
      <c r="D13" s="25"/>
      <c r="E13" s="26"/>
      <c r="F13" s="26"/>
      <c r="G13" s="27"/>
      <c r="H13" s="35"/>
      <c r="I13" s="36"/>
      <c r="J13" s="37"/>
      <c r="K13" s="36"/>
      <c r="L13" s="38"/>
      <c r="M13" s="39"/>
      <c r="N13" s="40"/>
      <c r="O13" s="40"/>
      <c r="P13" s="40"/>
      <c r="Q13" s="30"/>
      <c r="R13" s="30"/>
      <c r="S13" s="31"/>
      <c r="T13" s="19"/>
      <c r="U13" s="32"/>
      <c r="V13" s="32"/>
      <c r="W13" s="32"/>
      <c r="X13" s="32"/>
      <c r="Y13" s="32"/>
      <c r="Z13" s="32"/>
      <c r="AA13" s="32"/>
    </row>
    <row r="14" spans="1:27" ht="91.5" customHeight="1">
      <c r="A14" s="22"/>
      <c r="B14" s="42"/>
      <c r="C14" s="43"/>
      <c r="D14" s="25"/>
      <c r="E14" s="26"/>
      <c r="F14" s="26"/>
      <c r="G14" s="27"/>
      <c r="H14" s="35"/>
      <c r="I14" s="36"/>
      <c r="J14" s="37"/>
      <c r="K14" s="36"/>
      <c r="L14" s="38"/>
      <c r="M14" s="39"/>
      <c r="N14" s="40"/>
      <c r="O14" s="40"/>
      <c r="P14" s="40"/>
      <c r="Q14" s="30"/>
      <c r="R14" s="30"/>
      <c r="S14" s="31"/>
      <c r="T14" s="19"/>
      <c r="U14" s="32"/>
      <c r="V14" s="32"/>
      <c r="W14" s="32"/>
      <c r="X14" s="32"/>
      <c r="Y14" s="32"/>
      <c r="Z14" s="32"/>
      <c r="AA14" s="32"/>
    </row>
    <row r="15" spans="1:27" ht="21.75" customHeight="1">
      <c r="A15" s="29">
        <v>1</v>
      </c>
      <c r="B15" s="44" t="s">
        <v>28</v>
      </c>
      <c r="C15" s="45">
        <v>1</v>
      </c>
      <c r="D15" s="46">
        <v>6889</v>
      </c>
      <c r="E15" s="47">
        <v>15</v>
      </c>
      <c r="F15" s="48">
        <f aca="true" t="shared" si="0" ref="F15:F23">D15*C15</f>
        <v>6889</v>
      </c>
      <c r="G15" s="48">
        <f aca="true" t="shared" si="1" ref="G15:G20">F15*C15*10%</f>
        <v>688.9000000000001</v>
      </c>
      <c r="H15" s="49"/>
      <c r="I15" s="49">
        <f>D15*25%</f>
        <v>1722.25</v>
      </c>
      <c r="J15" s="49">
        <f>(F15+G15+H15+I15)*30%</f>
        <v>2790.0449999999996</v>
      </c>
      <c r="K15" s="49">
        <f aca="true" t="shared" si="2" ref="K15:K19">(F15+G15+H15+I15)*30%</f>
        <v>2790.0449999999996</v>
      </c>
      <c r="L15" s="49">
        <f>F15*50%</f>
        <v>3444.5</v>
      </c>
      <c r="M15" s="49"/>
      <c r="N15" s="49"/>
      <c r="O15" s="49"/>
      <c r="P15" s="49"/>
      <c r="Q15" s="50">
        <f aca="true" t="shared" si="3" ref="Q15:Q23">F15+G15+H15+I15+J15+K15+L15+M15+N15</f>
        <v>18324.739999999998</v>
      </c>
      <c r="R15" s="50">
        <f aca="true" t="shared" si="4" ref="R15:R23">Q15*11+Q15*1.083+F15+F15*10%</f>
        <v>228995.73341999998</v>
      </c>
      <c r="S15" s="51"/>
      <c r="T15" s="51"/>
      <c r="U15" s="32"/>
      <c r="V15" s="32"/>
      <c r="W15" s="32"/>
      <c r="X15" s="32"/>
      <c r="Y15" s="32"/>
      <c r="Z15" s="32"/>
      <c r="AA15" s="32"/>
    </row>
    <row r="16" spans="1:27" ht="16.5" hidden="1">
      <c r="A16" s="29">
        <v>2</v>
      </c>
      <c r="B16" s="44"/>
      <c r="C16" s="52"/>
      <c r="D16" s="46"/>
      <c r="E16" s="53"/>
      <c r="F16" s="48">
        <f t="shared" si="0"/>
        <v>0</v>
      </c>
      <c r="G16" s="48">
        <f t="shared" si="1"/>
        <v>0</v>
      </c>
      <c r="H16" s="49"/>
      <c r="I16" s="49">
        <f>E16*25%</f>
        <v>0</v>
      </c>
      <c r="J16" s="49">
        <f>(F16+G16+H16+I16)*20%</f>
        <v>0</v>
      </c>
      <c r="K16" s="49">
        <f t="shared" si="2"/>
        <v>0</v>
      </c>
      <c r="L16" s="49"/>
      <c r="M16" s="49"/>
      <c r="N16" s="50"/>
      <c r="O16" s="50"/>
      <c r="P16" s="50"/>
      <c r="Q16" s="50">
        <f t="shared" si="3"/>
        <v>0</v>
      </c>
      <c r="R16" s="50">
        <f t="shared" si="4"/>
        <v>0</v>
      </c>
      <c r="S16" s="51"/>
      <c r="T16" s="51"/>
      <c r="U16" s="32"/>
      <c r="V16" s="32"/>
      <c r="W16" s="32"/>
      <c r="X16" s="32"/>
      <c r="Y16" s="32"/>
      <c r="Z16" s="32"/>
      <c r="AA16" s="32"/>
    </row>
    <row r="17" spans="1:27" ht="42" customHeight="1">
      <c r="A17" s="29"/>
      <c r="B17" s="44" t="s">
        <v>29</v>
      </c>
      <c r="C17" s="52">
        <v>1</v>
      </c>
      <c r="D17" s="46">
        <v>6461</v>
      </c>
      <c r="E17" s="47">
        <v>14</v>
      </c>
      <c r="F17" s="48">
        <f t="shared" si="0"/>
        <v>6461</v>
      </c>
      <c r="G17" s="48">
        <f t="shared" si="1"/>
        <v>646.1</v>
      </c>
      <c r="H17" s="49"/>
      <c r="I17" s="49">
        <f aca="true" t="shared" si="5" ref="I17:I20">D17*25%*0.45</f>
        <v>726.8625000000001</v>
      </c>
      <c r="J17" s="49">
        <f>(F17+G17+H17+I17)*30%</f>
        <v>2350.1887500000003</v>
      </c>
      <c r="K17" s="49">
        <f t="shared" si="2"/>
        <v>2350.1887500000003</v>
      </c>
      <c r="L17" s="49"/>
      <c r="M17" s="49"/>
      <c r="N17" s="50"/>
      <c r="O17" s="50"/>
      <c r="P17" s="50"/>
      <c r="Q17" s="50">
        <f t="shared" si="3"/>
        <v>12534.34</v>
      </c>
      <c r="R17" s="50">
        <f t="shared" si="4"/>
        <v>158559.53022</v>
      </c>
      <c r="S17" s="51"/>
      <c r="T17" s="51"/>
      <c r="U17" s="32"/>
      <c r="V17" s="32"/>
      <c r="W17" s="32"/>
      <c r="X17" s="32"/>
      <c r="Y17" s="32"/>
      <c r="Z17" s="32"/>
      <c r="AA17" s="32"/>
    </row>
    <row r="18" spans="1:27" ht="12.75" customHeight="1" hidden="1">
      <c r="A18" s="29"/>
      <c r="B18" s="44" t="s">
        <v>29</v>
      </c>
      <c r="C18" s="52"/>
      <c r="D18" s="46"/>
      <c r="E18" s="54"/>
      <c r="F18" s="48">
        <f t="shared" si="0"/>
        <v>0</v>
      </c>
      <c r="G18" s="48">
        <f t="shared" si="1"/>
        <v>0</v>
      </c>
      <c r="H18" s="55"/>
      <c r="I18" s="49">
        <f t="shared" si="5"/>
        <v>0</v>
      </c>
      <c r="J18" s="49">
        <f>(F18+G18+H18+I18)*20%</f>
        <v>0</v>
      </c>
      <c r="K18" s="49">
        <f t="shared" si="2"/>
        <v>0</v>
      </c>
      <c r="L18" s="56"/>
      <c r="M18" s="56"/>
      <c r="N18" s="50"/>
      <c r="O18" s="50"/>
      <c r="P18" s="50"/>
      <c r="Q18" s="50">
        <f t="shared" si="3"/>
        <v>0</v>
      </c>
      <c r="R18" s="50">
        <f t="shared" si="4"/>
        <v>0</v>
      </c>
      <c r="S18" s="51"/>
      <c r="T18" s="51"/>
      <c r="U18" s="32"/>
      <c r="V18" s="32"/>
      <c r="W18" s="32"/>
      <c r="X18" s="32"/>
      <c r="Y18" s="32"/>
      <c r="Z18" s="32"/>
      <c r="AA18" s="32"/>
    </row>
    <row r="19" spans="1:27" ht="29.25" customHeight="1">
      <c r="A19" s="29">
        <v>3</v>
      </c>
      <c r="B19" s="44" t="s">
        <v>29</v>
      </c>
      <c r="C19" s="52">
        <v>1</v>
      </c>
      <c r="D19" s="46">
        <v>5260</v>
      </c>
      <c r="E19" s="47">
        <v>11</v>
      </c>
      <c r="F19" s="48">
        <f t="shared" si="0"/>
        <v>5260</v>
      </c>
      <c r="G19" s="48">
        <f t="shared" si="1"/>
        <v>526</v>
      </c>
      <c r="H19" s="55"/>
      <c r="I19" s="49">
        <f t="shared" si="5"/>
        <v>591.75</v>
      </c>
      <c r="J19" s="49">
        <f>(F19+G19+H19+I19)*10%</f>
        <v>637.7750000000001</v>
      </c>
      <c r="K19" s="49">
        <f t="shared" si="2"/>
        <v>1913.3249999999998</v>
      </c>
      <c r="L19" s="56"/>
      <c r="M19" s="56"/>
      <c r="N19" s="50"/>
      <c r="O19" s="50"/>
      <c r="P19" s="50"/>
      <c r="Q19" s="50">
        <f t="shared" si="3"/>
        <v>8928.849999999999</v>
      </c>
      <c r="R19" s="50">
        <f t="shared" si="4"/>
        <v>113673.29454999998</v>
      </c>
      <c r="S19" s="51"/>
      <c r="T19" s="51"/>
      <c r="U19" s="57"/>
      <c r="V19" s="32"/>
      <c r="W19" s="32"/>
      <c r="X19" s="32"/>
      <c r="Y19" s="32"/>
      <c r="Z19" s="32"/>
      <c r="AA19" s="32"/>
    </row>
    <row r="20" spans="1:27" ht="33.75" customHeight="1">
      <c r="A20" s="29">
        <v>4</v>
      </c>
      <c r="B20" s="44" t="s">
        <v>30</v>
      </c>
      <c r="C20" s="52">
        <v>1</v>
      </c>
      <c r="D20" s="46">
        <v>6061</v>
      </c>
      <c r="E20" s="47">
        <v>13</v>
      </c>
      <c r="F20" s="48">
        <f t="shared" si="0"/>
        <v>6061</v>
      </c>
      <c r="G20" s="48">
        <f t="shared" si="1"/>
        <v>606.1</v>
      </c>
      <c r="H20" s="49"/>
      <c r="I20" s="49">
        <f t="shared" si="5"/>
        <v>681.8625000000001</v>
      </c>
      <c r="J20" s="49">
        <v>2204.69</v>
      </c>
      <c r="K20" s="49">
        <v>2204.69</v>
      </c>
      <c r="L20" s="56"/>
      <c r="M20" s="56"/>
      <c r="N20" s="50"/>
      <c r="O20" s="50"/>
      <c r="P20" s="50"/>
      <c r="Q20" s="50">
        <f t="shared" si="3"/>
        <v>11758.3425</v>
      </c>
      <c r="R20" s="50">
        <f t="shared" si="4"/>
        <v>148743.1524275</v>
      </c>
      <c r="S20" s="51"/>
      <c r="T20" s="51"/>
      <c r="U20" s="32"/>
      <c r="V20" s="32"/>
      <c r="W20" s="32"/>
      <c r="X20" s="32"/>
      <c r="Y20" s="32"/>
      <c r="Z20" s="32"/>
      <c r="AA20" s="32"/>
    </row>
    <row r="21" spans="1:27" ht="39" customHeight="1">
      <c r="A21" s="29">
        <v>5</v>
      </c>
      <c r="B21" s="58" t="s">
        <v>31</v>
      </c>
      <c r="C21" s="52">
        <v>0.5</v>
      </c>
      <c r="D21" s="46">
        <v>6461</v>
      </c>
      <c r="E21" s="47">
        <v>14</v>
      </c>
      <c r="F21" s="48">
        <f t="shared" si="0"/>
        <v>3230.5</v>
      </c>
      <c r="G21" s="48">
        <f aca="true" t="shared" si="6" ref="G21:G23">F21*10%</f>
        <v>323.05</v>
      </c>
      <c r="H21" s="49"/>
      <c r="I21" s="49">
        <f aca="true" t="shared" si="7" ref="I21:I22">F21/20*9*25%</f>
        <v>363.43125000000003</v>
      </c>
      <c r="J21" s="49">
        <v>1175.09</v>
      </c>
      <c r="K21" s="49">
        <v>1175.09</v>
      </c>
      <c r="L21" s="56"/>
      <c r="M21" s="56"/>
      <c r="N21" s="50"/>
      <c r="O21" s="50"/>
      <c r="P21" s="50"/>
      <c r="Q21" s="50">
        <f t="shared" si="3"/>
        <v>6267.16125</v>
      </c>
      <c r="R21" s="50">
        <f t="shared" si="4"/>
        <v>79279.65938375001</v>
      </c>
      <c r="S21" s="51"/>
      <c r="T21" s="51">
        <f>Q41-L15</f>
        <v>67443.26874999999</v>
      </c>
      <c r="U21" s="57"/>
      <c r="V21" s="32"/>
      <c r="W21" s="32"/>
      <c r="X21" s="32"/>
      <c r="Y21" s="32"/>
      <c r="Z21" s="32"/>
      <c r="AA21" s="32"/>
    </row>
    <row r="22" spans="1:27" ht="44.25" customHeight="1">
      <c r="A22" s="29">
        <v>6</v>
      </c>
      <c r="B22" s="58" t="s">
        <v>31</v>
      </c>
      <c r="C22" s="52">
        <v>0.5</v>
      </c>
      <c r="D22" s="46">
        <v>5260</v>
      </c>
      <c r="E22" s="47">
        <v>11</v>
      </c>
      <c r="F22" s="48">
        <f t="shared" si="0"/>
        <v>2630</v>
      </c>
      <c r="G22" s="48">
        <f t="shared" si="6"/>
        <v>263</v>
      </c>
      <c r="H22" s="49"/>
      <c r="I22" s="49">
        <f t="shared" si="7"/>
        <v>295.875</v>
      </c>
      <c r="J22" s="49">
        <v>318.86</v>
      </c>
      <c r="K22" s="49">
        <v>956.66</v>
      </c>
      <c r="L22" s="56"/>
      <c r="M22" s="56"/>
      <c r="N22" s="50"/>
      <c r="O22" s="50"/>
      <c r="P22" s="50"/>
      <c r="Q22" s="50">
        <f t="shared" si="3"/>
        <v>4464.395</v>
      </c>
      <c r="R22" s="50">
        <f t="shared" si="4"/>
        <v>56836.284785</v>
      </c>
      <c r="S22" s="51"/>
      <c r="T22" s="51"/>
      <c r="U22" s="57"/>
      <c r="V22" s="32"/>
      <c r="W22" s="32"/>
      <c r="X22" s="32"/>
      <c r="Y22" s="32"/>
      <c r="Z22" s="32"/>
      <c r="AA22" s="32"/>
    </row>
    <row r="23" spans="1:27" ht="49.5" customHeight="1">
      <c r="A23" s="29">
        <v>7</v>
      </c>
      <c r="B23" s="58" t="s">
        <v>32</v>
      </c>
      <c r="C23" s="52">
        <v>1</v>
      </c>
      <c r="D23" s="46">
        <v>5260</v>
      </c>
      <c r="E23" s="47">
        <v>11</v>
      </c>
      <c r="F23" s="48">
        <f t="shared" si="0"/>
        <v>5260</v>
      </c>
      <c r="G23" s="48">
        <f t="shared" si="6"/>
        <v>526</v>
      </c>
      <c r="H23" s="49"/>
      <c r="I23" s="49">
        <f>F23/40*18*25%</f>
        <v>591.75</v>
      </c>
      <c r="J23" s="49">
        <v>318.86</v>
      </c>
      <c r="K23" s="49">
        <v>1913.33</v>
      </c>
      <c r="L23" s="56"/>
      <c r="M23" s="56"/>
      <c r="N23" s="50"/>
      <c r="O23" s="50"/>
      <c r="P23" s="50"/>
      <c r="Q23" s="50">
        <f t="shared" si="3"/>
        <v>8609.939999999999</v>
      </c>
      <c r="R23" s="50">
        <f t="shared" si="4"/>
        <v>109819.90501999998</v>
      </c>
      <c r="S23" s="51"/>
      <c r="T23" s="51"/>
      <c r="U23" s="32"/>
      <c r="V23" s="32"/>
      <c r="W23" s="32"/>
      <c r="X23" s="32"/>
      <c r="Y23" s="32"/>
      <c r="Z23" s="32"/>
      <c r="AA23" s="32"/>
    </row>
    <row r="24" spans="1:27" ht="35.25" customHeight="1">
      <c r="A24" s="29"/>
      <c r="B24" s="59"/>
      <c r="C24" s="52"/>
      <c r="D24" s="52"/>
      <c r="E24" s="50"/>
      <c r="F24" s="60"/>
      <c r="G24" s="60"/>
      <c r="H24" s="49"/>
      <c r="I24" s="49"/>
      <c r="J24" s="56"/>
      <c r="K24" s="56"/>
      <c r="L24" s="56"/>
      <c r="M24" s="56"/>
      <c r="N24" s="50"/>
      <c r="O24" s="50"/>
      <c r="P24" s="50"/>
      <c r="Q24" s="50"/>
      <c r="R24" s="50"/>
      <c r="S24" s="51"/>
      <c r="T24" s="51"/>
      <c r="U24" s="32"/>
      <c r="V24" s="32"/>
      <c r="W24" s="32"/>
      <c r="X24" s="32"/>
      <c r="Y24" s="32"/>
      <c r="Z24" s="32"/>
      <c r="AA24" s="32"/>
    </row>
    <row r="25" spans="1:27" ht="18" customHeight="1">
      <c r="A25" s="29"/>
      <c r="B25" s="44"/>
      <c r="C25" s="52"/>
      <c r="D25" s="52"/>
      <c r="E25" s="61"/>
      <c r="F25" s="47"/>
      <c r="G25" s="47"/>
      <c r="H25" s="49"/>
      <c r="I25" s="50"/>
      <c r="J25" s="50"/>
      <c r="K25" s="50"/>
      <c r="L25" s="50"/>
      <c r="M25" s="56"/>
      <c r="N25" s="50"/>
      <c r="O25" s="50"/>
      <c r="P25" s="50"/>
      <c r="Q25" s="50"/>
      <c r="R25" s="50"/>
      <c r="S25" s="51"/>
      <c r="T25" s="51"/>
      <c r="U25" s="32"/>
      <c r="V25" s="32"/>
      <c r="W25" s="32"/>
      <c r="X25" s="32"/>
      <c r="Y25" s="32"/>
      <c r="Z25" s="32"/>
      <c r="AA25" s="32"/>
    </row>
    <row r="26" spans="1:27" ht="18" customHeight="1" hidden="1">
      <c r="A26" s="29"/>
      <c r="B26" s="44"/>
      <c r="C26" s="52"/>
      <c r="D26" s="52"/>
      <c r="E26" s="61"/>
      <c r="F26" s="47"/>
      <c r="G26" s="47"/>
      <c r="H26" s="49"/>
      <c r="I26" s="50"/>
      <c r="J26" s="50"/>
      <c r="K26" s="50"/>
      <c r="L26" s="50"/>
      <c r="M26" s="50"/>
      <c r="N26" s="50"/>
      <c r="O26" s="50"/>
      <c r="P26" s="50"/>
      <c r="Q26" s="50">
        <f aca="true" t="shared" si="8" ref="Q26:Q39">E26*C26+H26+I26+J26+K26+M26+N26+O26+P26</f>
        <v>0</v>
      </c>
      <c r="R26" s="50"/>
      <c r="S26" s="51"/>
      <c r="T26" s="51"/>
      <c r="U26" s="32"/>
      <c r="V26" s="32"/>
      <c r="W26" s="32"/>
      <c r="X26" s="32"/>
      <c r="Y26" s="32"/>
      <c r="Z26" s="32"/>
      <c r="AA26" s="32"/>
    </row>
    <row r="27" spans="1:27" ht="18" customHeight="1" hidden="1">
      <c r="A27" s="29"/>
      <c r="B27" s="44"/>
      <c r="C27" s="52"/>
      <c r="D27" s="52"/>
      <c r="E27" s="61"/>
      <c r="F27" s="47"/>
      <c r="G27" s="47"/>
      <c r="H27" s="50"/>
      <c r="I27" s="50"/>
      <c r="J27" s="50"/>
      <c r="K27" s="50"/>
      <c r="L27" s="50"/>
      <c r="M27" s="50"/>
      <c r="N27" s="50"/>
      <c r="O27" s="50"/>
      <c r="P27" s="50"/>
      <c r="Q27" s="50">
        <f t="shared" si="8"/>
        <v>0</v>
      </c>
      <c r="R27" s="50">
        <f>3200*C27-(Q27-N27-O27-P27)</f>
        <v>0</v>
      </c>
      <c r="S27" s="51"/>
      <c r="T27" s="51"/>
      <c r="U27" s="32"/>
      <c r="V27" s="32"/>
      <c r="W27" s="32"/>
      <c r="X27" s="32"/>
      <c r="Y27" s="32"/>
      <c r="Z27" s="32"/>
      <c r="AA27" s="32"/>
    </row>
    <row r="28" spans="1:27" ht="16.5" hidden="1">
      <c r="A28" s="29"/>
      <c r="B28" s="62"/>
      <c r="C28" s="52"/>
      <c r="D28" s="52"/>
      <c r="E28" s="61"/>
      <c r="F28" s="47"/>
      <c r="G28" s="47"/>
      <c r="H28" s="50"/>
      <c r="I28" s="50"/>
      <c r="J28" s="50"/>
      <c r="K28" s="50"/>
      <c r="L28" s="50"/>
      <c r="M28" s="50"/>
      <c r="N28" s="50"/>
      <c r="O28" s="50"/>
      <c r="P28" s="50"/>
      <c r="Q28" s="50">
        <f t="shared" si="8"/>
        <v>0</v>
      </c>
      <c r="R28" s="50">
        <f aca="true" t="shared" si="9" ref="R28:R36">4173*C28-(Q28-N28-O28-P28-M28)</f>
        <v>0</v>
      </c>
      <c r="S28" s="51"/>
      <c r="T28" s="51"/>
      <c r="U28" s="32"/>
      <c r="V28" s="32"/>
      <c r="W28" s="32"/>
      <c r="X28" s="32"/>
      <c r="Y28" s="32"/>
      <c r="Z28" s="32"/>
      <c r="AA28" s="32"/>
    </row>
    <row r="29" spans="1:27" ht="16.5" customHeight="1" hidden="1">
      <c r="A29" s="29"/>
      <c r="B29" s="44"/>
      <c r="C29" s="52"/>
      <c r="D29" s="52"/>
      <c r="E29" s="61"/>
      <c r="F29" s="47"/>
      <c r="G29" s="47"/>
      <c r="H29" s="50"/>
      <c r="I29" s="50"/>
      <c r="J29" s="50"/>
      <c r="K29" s="50"/>
      <c r="L29" s="50"/>
      <c r="M29" s="50"/>
      <c r="N29" s="50"/>
      <c r="O29" s="50"/>
      <c r="P29" s="50"/>
      <c r="Q29" s="50">
        <f t="shared" si="8"/>
        <v>0</v>
      </c>
      <c r="R29" s="50">
        <f t="shared" si="9"/>
        <v>0</v>
      </c>
      <c r="S29" s="51"/>
      <c r="T29" s="51"/>
      <c r="U29" s="32"/>
      <c r="V29" s="32"/>
      <c r="W29" s="32"/>
      <c r="X29" s="32"/>
      <c r="Y29" s="32"/>
      <c r="Z29" s="32"/>
      <c r="AA29" s="32"/>
    </row>
    <row r="30" spans="1:27" ht="16.5" customHeight="1" hidden="1">
      <c r="A30" s="29"/>
      <c r="B30" s="44"/>
      <c r="C30" s="50"/>
      <c r="D30" s="50"/>
      <c r="E30" s="61"/>
      <c r="F30" s="47"/>
      <c r="G30" s="47"/>
      <c r="H30" s="50"/>
      <c r="I30" s="50"/>
      <c r="J30" s="50"/>
      <c r="K30" s="50"/>
      <c r="L30" s="50"/>
      <c r="M30" s="50"/>
      <c r="N30" s="50"/>
      <c r="O30" s="50"/>
      <c r="P30" s="50"/>
      <c r="Q30" s="50">
        <f t="shared" si="8"/>
        <v>0</v>
      </c>
      <c r="R30" s="50">
        <f t="shared" si="9"/>
        <v>0</v>
      </c>
      <c r="S30" s="51"/>
      <c r="T30" s="51"/>
      <c r="U30" s="32"/>
      <c r="V30" s="32"/>
      <c r="W30" s="32"/>
      <c r="X30" s="32"/>
      <c r="Y30" s="32"/>
      <c r="Z30" s="32"/>
      <c r="AA30" s="32"/>
    </row>
    <row r="31" spans="1:28" ht="16.5" hidden="1">
      <c r="A31" s="29"/>
      <c r="B31" s="63"/>
      <c r="C31" s="52"/>
      <c r="D31" s="52"/>
      <c r="E31" s="61"/>
      <c r="F31" s="47"/>
      <c r="G31" s="47"/>
      <c r="H31" s="50"/>
      <c r="I31" s="50"/>
      <c r="J31" s="50"/>
      <c r="K31" s="50"/>
      <c r="L31" s="50"/>
      <c r="M31" s="50"/>
      <c r="N31" s="50"/>
      <c r="O31" s="50"/>
      <c r="P31" s="50"/>
      <c r="Q31" s="50">
        <f t="shared" si="8"/>
        <v>0</v>
      </c>
      <c r="R31" s="50">
        <f t="shared" si="9"/>
        <v>0</v>
      </c>
      <c r="S31" s="51"/>
      <c r="T31" s="51"/>
      <c r="U31" s="57"/>
      <c r="V31" s="32"/>
      <c r="W31" s="32"/>
      <c r="X31" s="32"/>
      <c r="Y31" s="32"/>
      <c r="Z31" s="32"/>
      <c r="AA31" s="32"/>
      <c r="AB31" s="64">
        <f>SUM(C25:C39)</f>
        <v>0</v>
      </c>
    </row>
    <row r="32" spans="1:27" ht="18" customHeight="1" hidden="1">
      <c r="A32" s="29"/>
      <c r="B32" s="44"/>
      <c r="C32" s="52"/>
      <c r="D32" s="52"/>
      <c r="E32" s="61"/>
      <c r="F32" s="47"/>
      <c r="G32" s="47"/>
      <c r="H32" s="50"/>
      <c r="I32" s="50"/>
      <c r="J32" s="50"/>
      <c r="K32" s="50"/>
      <c r="L32" s="50"/>
      <c r="M32" s="50"/>
      <c r="N32" s="50"/>
      <c r="O32" s="50"/>
      <c r="P32" s="50"/>
      <c r="Q32" s="50">
        <f t="shared" si="8"/>
        <v>0</v>
      </c>
      <c r="R32" s="50">
        <f t="shared" si="9"/>
        <v>0</v>
      </c>
      <c r="S32" s="51"/>
      <c r="T32" s="51"/>
      <c r="U32" s="32"/>
      <c r="V32" s="32"/>
      <c r="W32" s="32"/>
      <c r="X32" s="32"/>
      <c r="Y32" s="32"/>
      <c r="Z32" s="32"/>
      <c r="AA32" s="32"/>
    </row>
    <row r="33" spans="1:27" ht="17.25" customHeight="1" hidden="1">
      <c r="A33" s="29"/>
      <c r="B33" s="44"/>
      <c r="C33" s="50"/>
      <c r="D33" s="50"/>
      <c r="E33" s="61"/>
      <c r="F33" s="47"/>
      <c r="G33" s="47"/>
      <c r="H33" s="50"/>
      <c r="I33" s="50"/>
      <c r="J33" s="50"/>
      <c r="K33" s="50"/>
      <c r="L33" s="50"/>
      <c r="M33" s="50"/>
      <c r="N33" s="50"/>
      <c r="O33" s="50"/>
      <c r="P33" s="50"/>
      <c r="Q33" s="50">
        <f t="shared" si="8"/>
        <v>0</v>
      </c>
      <c r="R33" s="50">
        <f t="shared" si="9"/>
        <v>0</v>
      </c>
      <c r="S33" s="51"/>
      <c r="T33" s="51"/>
      <c r="U33" s="32"/>
      <c r="V33" s="32"/>
      <c r="W33" s="32"/>
      <c r="X33" s="32"/>
      <c r="Y33" s="32"/>
      <c r="Z33" s="32"/>
      <c r="AA33" s="32"/>
    </row>
    <row r="34" spans="1:27" ht="16.5" hidden="1">
      <c r="A34" s="29"/>
      <c r="B34" s="58"/>
      <c r="C34" s="50"/>
      <c r="D34" s="50"/>
      <c r="E34" s="61"/>
      <c r="F34" s="47"/>
      <c r="G34" s="47"/>
      <c r="H34" s="50"/>
      <c r="I34" s="50"/>
      <c r="J34" s="50"/>
      <c r="K34" s="50"/>
      <c r="L34" s="50"/>
      <c r="M34" s="50"/>
      <c r="N34" s="50"/>
      <c r="O34" s="50"/>
      <c r="P34" s="50"/>
      <c r="Q34" s="50">
        <f t="shared" si="8"/>
        <v>0</v>
      </c>
      <c r="R34" s="50">
        <f t="shared" si="9"/>
        <v>0</v>
      </c>
      <c r="S34" s="51"/>
      <c r="T34" s="51"/>
      <c r="U34" s="32"/>
      <c r="V34" s="32"/>
      <c r="W34" s="32"/>
      <c r="X34" s="32"/>
      <c r="Y34" s="32"/>
      <c r="Z34" s="32"/>
      <c r="AA34" s="32"/>
    </row>
    <row r="35" spans="1:27" ht="30.75" customHeight="1" hidden="1">
      <c r="A35" s="29"/>
      <c r="B35" s="65"/>
      <c r="C35" s="52"/>
      <c r="D35" s="52"/>
      <c r="E35" s="61"/>
      <c r="F35" s="47"/>
      <c r="G35" s="47"/>
      <c r="H35" s="50"/>
      <c r="I35" s="50"/>
      <c r="J35" s="50"/>
      <c r="K35" s="50"/>
      <c r="L35" s="50"/>
      <c r="M35" s="50"/>
      <c r="N35" s="50"/>
      <c r="O35" s="50"/>
      <c r="P35" s="50"/>
      <c r="Q35" s="50">
        <f t="shared" si="8"/>
        <v>0</v>
      </c>
      <c r="R35" s="50">
        <f t="shared" si="9"/>
        <v>0</v>
      </c>
      <c r="S35" s="51"/>
      <c r="T35" s="51"/>
      <c r="U35" s="32"/>
      <c r="V35" s="32"/>
      <c r="W35" s="32"/>
      <c r="X35" s="32"/>
      <c r="Y35" s="32"/>
      <c r="Z35" s="32"/>
      <c r="AA35" s="32"/>
    </row>
    <row r="36" spans="1:27" ht="18" customHeight="1" hidden="1">
      <c r="A36" s="29"/>
      <c r="B36" s="44"/>
      <c r="C36" s="52"/>
      <c r="D36" s="52"/>
      <c r="E36" s="61"/>
      <c r="F36" s="47"/>
      <c r="G36" s="47"/>
      <c r="H36" s="50"/>
      <c r="I36" s="50"/>
      <c r="J36" s="50"/>
      <c r="K36" s="50"/>
      <c r="L36" s="50"/>
      <c r="M36" s="50"/>
      <c r="N36" s="50"/>
      <c r="O36" s="50"/>
      <c r="P36" s="50"/>
      <c r="Q36" s="50">
        <f t="shared" si="8"/>
        <v>0</v>
      </c>
      <c r="R36" s="50">
        <f t="shared" si="9"/>
        <v>0</v>
      </c>
      <c r="S36" s="51"/>
      <c r="T36" s="51"/>
      <c r="U36" s="32"/>
      <c r="V36" s="32"/>
      <c r="W36" s="32"/>
      <c r="X36" s="32"/>
      <c r="Y36" s="32"/>
      <c r="Z36" s="32"/>
      <c r="AA36" s="32"/>
    </row>
    <row r="37" spans="1:27" ht="18" customHeight="1" hidden="1">
      <c r="A37" s="29"/>
      <c r="B37" s="44"/>
      <c r="C37" s="52"/>
      <c r="D37" s="52"/>
      <c r="E37" s="61"/>
      <c r="F37" s="47"/>
      <c r="G37" s="47"/>
      <c r="H37" s="50"/>
      <c r="I37" s="50"/>
      <c r="J37" s="50"/>
      <c r="K37" s="50"/>
      <c r="L37" s="50"/>
      <c r="M37" s="50"/>
      <c r="N37" s="50"/>
      <c r="O37" s="50"/>
      <c r="P37" s="50"/>
      <c r="Q37" s="50">
        <f t="shared" si="8"/>
        <v>0</v>
      </c>
      <c r="R37" s="50">
        <f aca="true" t="shared" si="10" ref="R37:R38">4173*C37-(Q37-N37-O37-M37)</f>
        <v>0</v>
      </c>
      <c r="S37" s="51"/>
      <c r="T37" s="51"/>
      <c r="U37" s="32"/>
      <c r="V37" s="32"/>
      <c r="W37" s="32"/>
      <c r="X37" s="32"/>
      <c r="Y37" s="32"/>
      <c r="Z37" s="32"/>
      <c r="AA37" s="32"/>
    </row>
    <row r="38" spans="1:27" ht="18" customHeight="1" hidden="1">
      <c r="A38" s="29"/>
      <c r="B38" s="44"/>
      <c r="C38" s="52"/>
      <c r="D38" s="52"/>
      <c r="E38" s="61"/>
      <c r="F38" s="47"/>
      <c r="G38" s="47"/>
      <c r="H38" s="50"/>
      <c r="I38" s="50"/>
      <c r="J38" s="50"/>
      <c r="K38" s="50"/>
      <c r="L38" s="50"/>
      <c r="M38" s="50"/>
      <c r="N38" s="50"/>
      <c r="O38" s="50"/>
      <c r="P38" s="50"/>
      <c r="Q38" s="50">
        <f t="shared" si="8"/>
        <v>0</v>
      </c>
      <c r="R38" s="50">
        <f t="shared" si="10"/>
        <v>0</v>
      </c>
      <c r="S38" s="51"/>
      <c r="T38" s="51"/>
      <c r="U38" s="32"/>
      <c r="V38" s="32"/>
      <c r="W38" s="32"/>
      <c r="X38" s="32"/>
      <c r="Y38" s="32"/>
      <c r="Z38" s="32"/>
      <c r="AA38" s="32"/>
    </row>
    <row r="39" spans="1:27" ht="18" customHeight="1" hidden="1">
      <c r="A39" s="29"/>
      <c r="B39" s="44"/>
      <c r="C39" s="52"/>
      <c r="D39" s="52"/>
      <c r="E39" s="61"/>
      <c r="F39" s="47"/>
      <c r="G39" s="47"/>
      <c r="H39" s="50"/>
      <c r="I39" s="50"/>
      <c r="J39" s="50"/>
      <c r="K39" s="50"/>
      <c r="L39" s="50"/>
      <c r="M39" s="50"/>
      <c r="N39" s="50"/>
      <c r="O39" s="50"/>
      <c r="P39" s="50"/>
      <c r="Q39" s="50">
        <f t="shared" si="8"/>
        <v>0</v>
      </c>
      <c r="R39" s="50">
        <f>4173*C39-(Q39-N39-O39-P39-M39)</f>
        <v>0</v>
      </c>
      <c r="S39" s="51"/>
      <c r="T39" s="51"/>
      <c r="U39" s="32"/>
      <c r="V39" s="19"/>
      <c r="W39" s="32"/>
      <c r="X39" s="32"/>
      <c r="Y39" s="32"/>
      <c r="Z39" s="32"/>
      <c r="AA39" s="32"/>
    </row>
    <row r="40" spans="1:27" ht="16.5" hidden="1">
      <c r="A40" s="66"/>
      <c r="B40" s="58"/>
      <c r="C40" s="50"/>
      <c r="D40" s="50"/>
      <c r="E40" s="50"/>
      <c r="F40" s="67"/>
      <c r="G40" s="67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1"/>
      <c r="T40" s="68"/>
      <c r="U40" s="32"/>
      <c r="V40" s="19"/>
      <c r="W40" s="32"/>
      <c r="X40" s="32"/>
      <c r="Y40" s="32"/>
      <c r="Z40" s="32"/>
      <c r="AA40" s="32"/>
    </row>
    <row r="41" spans="1:27" ht="16.5">
      <c r="A41" s="66"/>
      <c r="B41" s="44" t="s">
        <v>33</v>
      </c>
      <c r="C41" s="52">
        <f>SUM(C15:C39)</f>
        <v>6</v>
      </c>
      <c r="D41" s="50"/>
      <c r="E41" s="50"/>
      <c r="F41" s="69">
        <f>SUM(F15:F40)</f>
        <v>35791.5</v>
      </c>
      <c r="G41" s="69">
        <f>SUM(G15:G40)</f>
        <v>3579.15</v>
      </c>
      <c r="H41" s="69">
        <f>SUM(H15:H40)</f>
        <v>0</v>
      </c>
      <c r="I41" s="69">
        <f>SUM(I15:I40)</f>
        <v>4973.78125</v>
      </c>
      <c r="J41" s="69">
        <f>SUM(J15:J40)</f>
        <v>9795.50875</v>
      </c>
      <c r="K41" s="69">
        <f>SUM(K15:K40)</f>
        <v>13303.328749999999</v>
      </c>
      <c r="L41" s="69">
        <f>SUM(L15:L40)</f>
        <v>3444.5</v>
      </c>
      <c r="M41" s="70">
        <f>SUM(M15:M40)</f>
        <v>0</v>
      </c>
      <c r="N41" s="70">
        <f>SUM(N15:N40)</f>
        <v>0</v>
      </c>
      <c r="O41" s="70">
        <f>SUM(O15:O40)</f>
        <v>0</v>
      </c>
      <c r="P41" s="70">
        <f>SUM(P15:P40)</f>
        <v>0</v>
      </c>
      <c r="Q41" s="70">
        <f>SUM(Q15:Q40)</f>
        <v>70887.76874999999</v>
      </c>
      <c r="R41" s="70">
        <f>SUM(R15:R40)</f>
        <v>895907.5598062498</v>
      </c>
      <c r="S41" s="51"/>
      <c r="T41" s="51"/>
      <c r="U41" s="32"/>
      <c r="V41" s="32"/>
      <c r="W41" s="32"/>
      <c r="X41" s="32"/>
      <c r="Y41" s="57"/>
      <c r="Z41" s="32"/>
      <c r="AA41" s="32"/>
    </row>
    <row r="42" spans="1:21" ht="15">
      <c r="A42" s="10"/>
      <c r="B42" s="10"/>
      <c r="C42" s="10"/>
      <c r="D42" s="10"/>
      <c r="E42" s="10"/>
      <c r="F42" s="11"/>
      <c r="G42" s="11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64"/>
    </row>
    <row r="43" spans="1:20" ht="49.5" customHeight="1">
      <c r="A43" s="10"/>
      <c r="B43" s="71"/>
      <c r="C43" s="72"/>
      <c r="D43" s="72"/>
      <c r="E43" s="73"/>
      <c r="F43" s="74"/>
      <c r="G43" s="74"/>
      <c r="H43" s="73"/>
      <c r="I43" s="73"/>
      <c r="J43" s="73"/>
      <c r="K43" s="73"/>
      <c r="L43" s="73"/>
      <c r="M43" s="73"/>
      <c r="N43" s="73"/>
      <c r="O43" s="73"/>
      <c r="P43" s="73"/>
      <c r="Q43" s="75"/>
      <c r="R43" s="75"/>
      <c r="S43" s="75"/>
      <c r="T43" s="10"/>
    </row>
    <row r="44" spans="1:23" ht="15.75">
      <c r="A44" s="3"/>
      <c r="B44" s="76"/>
      <c r="C44" s="76"/>
      <c r="D44" s="76"/>
      <c r="E44" s="77" t="s">
        <v>34</v>
      </c>
      <c r="F44" s="78"/>
      <c r="G44" s="78"/>
      <c r="H44" s="79"/>
      <c r="I44" s="80"/>
      <c r="J44" s="80"/>
      <c r="K44" s="80"/>
      <c r="L44" s="80"/>
      <c r="M44" s="80" t="s">
        <v>35</v>
      </c>
      <c r="N44" s="80"/>
      <c r="O44" s="8"/>
      <c r="P44" s="8"/>
      <c r="Q44" s="8"/>
      <c r="R44" s="8"/>
      <c r="S44" s="8"/>
      <c r="T44" s="9"/>
      <c r="U44" s="9"/>
      <c r="V44" s="9"/>
      <c r="W44" s="9"/>
    </row>
    <row r="45" spans="1:24" ht="37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  <row r="46" spans="1:20" ht="14.25" customHeight="1">
      <c r="A46" s="10"/>
      <c r="B46" s="81"/>
      <c r="C46" s="82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2"/>
      <c r="P46" s="12"/>
      <c r="Q46" s="10"/>
      <c r="R46" s="10"/>
      <c r="S46" s="10"/>
      <c r="T46" s="10"/>
    </row>
    <row r="47" spans="1:20" ht="18.75">
      <c r="A47" s="12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12"/>
      <c r="Q47" s="12"/>
      <c r="R47" s="12"/>
      <c r="S47" s="12"/>
      <c r="T47" s="12"/>
    </row>
    <row r="48" spans="1:20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ht="15">
      <c r="A49" s="10"/>
      <c r="B49" s="84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="1" customFormat="1" ht="15.75">
      <c r="B50" s="82"/>
    </row>
    <row r="51" spans="1:20" ht="15">
      <c r="A51" s="10"/>
      <c r="B51" s="10"/>
      <c r="C51" s="10"/>
      <c r="D51" s="10"/>
      <c r="E51" s="10"/>
      <c r="F51" s="11"/>
      <c r="G51" s="11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ht="15">
      <c r="A52" s="18"/>
      <c r="B52" s="18"/>
      <c r="C52" s="18"/>
      <c r="D52" s="18"/>
      <c r="E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ht="15" hidden="1"/>
    <row r="54" ht="15" hidden="1"/>
    <row r="55" ht="15" hidden="1"/>
    <row r="56" ht="15" hidden="1"/>
    <row r="57" ht="15" hidden="1"/>
    <row r="58" ht="15" hidden="1"/>
    <row r="59" ht="15" hidden="1"/>
    <row r="61" ht="15" hidden="1"/>
    <row r="62" ht="15" hidden="1"/>
    <row r="63" ht="15" hidden="1"/>
    <row r="64" ht="15" hidden="1"/>
    <row r="65" ht="15" hidden="1"/>
    <row r="66" spans="1:20" ht="15" hidden="1">
      <c r="A66" s="10"/>
      <c r="B66" s="10"/>
      <c r="C66" s="10"/>
      <c r="D66" s="10"/>
      <c r="E66" s="10"/>
      <c r="F66" s="11"/>
      <c r="G66" s="11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2" ht="42.75" customHeight="1" hidden="1">
      <c r="A67" s="10"/>
      <c r="B67" s="71"/>
      <c r="C67" s="72"/>
      <c r="D67" s="72"/>
      <c r="E67" s="73"/>
      <c r="F67" s="74"/>
      <c r="G67" s="74"/>
      <c r="H67" s="73"/>
      <c r="I67" s="73"/>
      <c r="J67" s="73"/>
      <c r="K67" s="73"/>
      <c r="L67" s="73"/>
      <c r="M67" s="73"/>
      <c r="N67" s="73"/>
      <c r="O67" s="73"/>
      <c r="P67" s="73"/>
      <c r="Q67" s="85"/>
      <c r="R67" s="85"/>
      <c r="S67" s="85"/>
      <c r="T67" s="10"/>
      <c r="V67" s="10" t="s">
        <v>36</v>
      </c>
    </row>
    <row r="68" spans="1:22" ht="27.75" customHeight="1" hidden="1">
      <c r="A68" s="10"/>
      <c r="B68" s="10"/>
      <c r="C68" s="10"/>
      <c r="D68" s="10"/>
      <c r="E68" s="10"/>
      <c r="F68" s="11"/>
      <c r="G68" s="11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V68" s="10" t="e">
        <f>#REF!+#REF!+#REF!+#REF!+#REF!+#REF!+#REF!+V40+#REF!</f>
        <v>#REF!</v>
      </c>
    </row>
    <row r="69" spans="1:24" ht="37.5" customHeight="1" hidden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</row>
    <row r="70" spans="1:20" ht="14.25" customHeight="1" hidden="1">
      <c r="A70" s="10"/>
      <c r="B70" s="10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2"/>
      <c r="N70" s="12"/>
      <c r="O70" s="12"/>
      <c r="P70" s="12"/>
      <c r="Q70" s="10"/>
      <c r="R70" s="10"/>
      <c r="S70" s="10"/>
      <c r="T70" s="10"/>
    </row>
    <row r="71" spans="1:20" ht="18.75" hidden="1">
      <c r="A71" s="12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12"/>
      <c r="Q71" s="12"/>
      <c r="R71" s="12"/>
      <c r="S71" s="12"/>
      <c r="T71" s="12"/>
    </row>
    <row r="72" spans="1:20" ht="15" hidden="1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1:20" ht="15" hidden="1">
      <c r="A73" s="10"/>
      <c r="B73" s="84" t="s">
        <v>37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="1" customFormat="1" ht="15" hidden="1">
      <c r="B74" s="81">
        <v>43152</v>
      </c>
    </row>
    <row r="75" spans="1:20" ht="15" hidden="1">
      <c r="A75" s="10"/>
      <c r="B75" s="87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 ht="15" hidden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 ht="15" hidden="1">
      <c r="A77" s="10"/>
      <c r="B77" s="10"/>
      <c r="C77" s="10"/>
      <c r="D77" s="10"/>
      <c r="E77" s="10"/>
      <c r="F77" s="11"/>
      <c r="G77" s="11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ht="15" hidden="1"/>
    <row r="79" ht="15" hidden="1"/>
    <row r="80" ht="15" hidden="1"/>
    <row r="81" ht="15" hidden="1"/>
    <row r="82" ht="15" hidden="1"/>
    <row r="83" ht="15" hidden="1">
      <c r="F83" s="2" t="s">
        <v>38</v>
      </c>
    </row>
    <row r="84" spans="22:23" ht="15" hidden="1">
      <c r="V84" s="88" t="s">
        <v>39</v>
      </c>
      <c r="W84" s="89"/>
    </row>
    <row r="85" spans="22:23" ht="15" hidden="1">
      <c r="V85" s="90"/>
      <c r="W85" s="91"/>
    </row>
    <row r="86" ht="15" hidden="1"/>
    <row r="87" spans="6:23" ht="15.75" hidden="1">
      <c r="F87" s="92" t="s">
        <v>40</v>
      </c>
      <c r="G87" s="92"/>
      <c r="H87" s="92"/>
      <c r="L87" s="93"/>
      <c r="M87" s="94" t="s">
        <v>41</v>
      </c>
      <c r="N87" s="94"/>
      <c r="O87" s="94"/>
      <c r="P87" s="94"/>
      <c r="Q87" s="94"/>
      <c r="R87" s="94"/>
      <c r="S87" s="94"/>
      <c r="T87" s="94"/>
      <c r="U87" s="94"/>
      <c r="V87" s="94"/>
      <c r="W87" s="94"/>
    </row>
    <row r="88" spans="6:23" ht="15.75" hidden="1">
      <c r="F88" s="93">
        <v>1</v>
      </c>
      <c r="G88" s="93"/>
      <c r="H88" s="93" t="e">
        <f>#REF!+#REF!+#REF!+#REF!+#REF!+#REF!+#REF!+#REF!+C51+C56+#REF!+#REF!+#REF!+#REF!+#REF!+#REF!+#REF!+#REF!+#REF!+#REF!+#REF!+#REF!</f>
        <v>#REF!</v>
      </c>
      <c r="L88" s="93" t="s">
        <v>42</v>
      </c>
      <c r="M88" s="95" t="s">
        <v>43</v>
      </c>
      <c r="N88" s="95"/>
      <c r="O88" s="95"/>
      <c r="P88" s="95" t="s">
        <v>44</v>
      </c>
      <c r="Q88" s="95"/>
      <c r="R88" s="95"/>
      <c r="S88" s="95"/>
      <c r="T88" s="95"/>
      <c r="U88" s="95" t="s">
        <v>45</v>
      </c>
      <c r="V88" s="95" t="s">
        <v>46</v>
      </c>
      <c r="W88" s="95" t="s">
        <v>47</v>
      </c>
    </row>
    <row r="89" spans="2:23" ht="15.75" hidden="1">
      <c r="B89" s="1" t="s">
        <v>48</v>
      </c>
      <c r="F89" s="93">
        <v>2</v>
      </c>
      <c r="G89" s="93"/>
      <c r="H89" s="93" t="e">
        <f>#REF!+#REF!+#REF!+#REF!+#REF!+#REF!+#REF!+#REF!+#REF!+#REF!+#REF!+#REF!+#REF!+#REF!+#REF!+C52+C53+C55+C57+#REF!+#REF!+#REF!+#REF!+#REF!+#REF!+#REF!+#REF!+#REF!+#REF!+#REF!+#REF!+#REF!+#REF!+#REF!+#REF!+#REF!+#REF!+#REF!+#REF!+#REF!+#REF!+#REF!+#REF!</f>
        <v>#REF!</v>
      </c>
      <c r="L89" s="96">
        <v>2</v>
      </c>
      <c r="M89" s="97">
        <f>'[1]ШКОЛИ та ін.'!$J$6</f>
        <v>29.72222222222222</v>
      </c>
      <c r="N89" s="66"/>
      <c r="O89" s="66"/>
      <c r="P89" s="97" t="e">
        <f>#REF!+#REF!+#REF!+#REF!+#REF!</f>
        <v>#REF!</v>
      </c>
      <c r="Q89" s="97"/>
      <c r="R89" s="97"/>
      <c r="S89" s="97"/>
      <c r="T89" s="97"/>
      <c r="U89" s="97" t="e">
        <f>#REF!+#REF!+#REF!+#REF!+#REF!</f>
        <v>#REF!</v>
      </c>
      <c r="V89" s="97" t="e">
        <f>#REF!+#REF!+#REF!+#REF!+#REF!+#REF!+#REF!+#REF!</f>
        <v>#REF!</v>
      </c>
      <c r="W89" s="97" t="e">
        <f aca="true" t="shared" si="11" ref="W89:W98">SUM(M89:V89)</f>
        <v>#REF!</v>
      </c>
    </row>
    <row r="90" spans="2:23" ht="15.75" hidden="1">
      <c r="B90" s="64" t="e">
        <f>#REF!+#REF!+#REF!+#REF!+#REF!+P60+#REF!+#REF!+#REF!</f>
        <v>#REF!</v>
      </c>
      <c r="F90" s="93">
        <v>3</v>
      </c>
      <c r="G90" s="93"/>
      <c r="H90" s="93"/>
      <c r="L90" s="96" t="s">
        <v>49</v>
      </c>
      <c r="M90" s="97">
        <f>'[1]ШКОЛИ та ін.'!$J$7</f>
        <v>26.97222222222222</v>
      </c>
      <c r="N90" s="66"/>
      <c r="O90" s="66"/>
      <c r="P90" s="97">
        <f>C15+C17+C20+C21+C23</f>
        <v>4.5</v>
      </c>
      <c r="Q90" s="97"/>
      <c r="R90" s="97"/>
      <c r="S90" s="97"/>
      <c r="T90" s="97"/>
      <c r="U90" s="97">
        <f>C25+C26+C27+C28+C29</f>
        <v>0</v>
      </c>
      <c r="V90" s="97">
        <f>C30+C31+C32+C33+C34+C35+C37+C38+C39</f>
        <v>0</v>
      </c>
      <c r="W90" s="97">
        <f t="shared" si="11"/>
        <v>31.47222222222222</v>
      </c>
    </row>
    <row r="91" spans="2:23" ht="15.75" hidden="1">
      <c r="B91" s="1" t="s">
        <v>50</v>
      </c>
      <c r="F91" s="93">
        <v>4</v>
      </c>
      <c r="G91" s="93"/>
      <c r="H91" s="93" t="e">
        <f>#REF!+#REF!+#REF!+#REF!+#REF!+#REF!+C54+#REF!+#REF!+#REF!+#REF!+#REF!+#REF!+#REF!+#REF!</f>
        <v>#REF!</v>
      </c>
      <c r="L91" s="96">
        <v>4</v>
      </c>
      <c r="M91" s="97">
        <f>'[1]ШКОЛИ та ін.'!$J$8</f>
        <v>17.11111111111111</v>
      </c>
      <c r="N91" s="66"/>
      <c r="O91" s="66"/>
      <c r="P91" s="97" t="e">
        <f>#REF!+#REF!+#REF!+#REF!+#REF!+#REF!</f>
        <v>#REF!</v>
      </c>
      <c r="Q91" s="97"/>
      <c r="R91" s="97"/>
      <c r="S91" s="97"/>
      <c r="T91" s="97"/>
      <c r="U91" s="97" t="e">
        <f>#REF!+#REF!+#REF!+#REF!+#REF!</f>
        <v>#REF!</v>
      </c>
      <c r="V91" s="97" t="e">
        <f>#REF!+#REF!+#REF!+#REF!+#REF!+#REF!+#REF!</f>
        <v>#REF!</v>
      </c>
      <c r="W91" s="97" t="e">
        <f t="shared" si="11"/>
        <v>#REF!</v>
      </c>
    </row>
    <row r="92" spans="2:23" ht="15" hidden="1">
      <c r="B92" s="64" t="e">
        <f>#REF!+#REF!+#REF!+N60+#REF!+#REF!+#REF!+#REF!+#REF!</f>
        <v>#REF!</v>
      </c>
      <c r="F92" s="93">
        <v>5</v>
      </c>
      <c r="G92" s="93"/>
      <c r="H92" s="93" t="e">
        <f>#REF!+#REF!+C50+#REF!+#REF!+#REF!+#REF!</f>
        <v>#REF!</v>
      </c>
      <c r="L92" s="98" t="s">
        <v>51</v>
      </c>
      <c r="M92" s="97" t="e">
        <f>'[1]ШКОЛИ та ін.'!$J$9+#REF!+#REF!+#REF!+#REF!+#REF!</f>
        <v>#REF!</v>
      </c>
      <c r="N92" s="66"/>
      <c r="O92" s="66"/>
      <c r="P92" s="97" t="e">
        <f>#REF!+#REF!+#REF!+#REF!+#REF!+#REF!+#REF!</f>
        <v>#REF!</v>
      </c>
      <c r="Q92" s="97"/>
      <c r="R92" s="97"/>
      <c r="S92" s="97"/>
      <c r="T92" s="97"/>
      <c r="U92" s="97" t="e">
        <f>#REF!+#REF!+#REF!+#REF!+#REF!+#REF!</f>
        <v>#REF!</v>
      </c>
      <c r="V92" s="97" t="e">
        <f>#REF!+#REF!+#REF!+#REF!+#REF!+#REF!+#REF!+#REF!+#REF!+#REF!</f>
        <v>#REF!</v>
      </c>
      <c r="W92" s="97" t="e">
        <f t="shared" si="11"/>
        <v>#REF!</v>
      </c>
    </row>
    <row r="93" spans="2:23" ht="15.75" hidden="1">
      <c r="B93" s="1" t="s">
        <v>52</v>
      </c>
      <c r="F93" s="93">
        <v>6</v>
      </c>
      <c r="G93" s="93"/>
      <c r="H93" s="93" t="e">
        <f>#REF!+#REF!+#REF!+#REF!+#REF!+#REF!+#REF!+#REF!+#REF!+#REF!+#REF!+#REF!+#REF!+#REF!+C36+C45+C46+#REF!+#REF!+#REF!+#REF!+#REF!+#REF!+#REF!+#REF!+#REF!+#REF!+#REF!+#REF!+#REF!+#REF!+#REF!+#REF!+#REF!+#REF!+#REF!</f>
        <v>#REF!</v>
      </c>
      <c r="L93" s="96">
        <v>6</v>
      </c>
      <c r="M93" s="97">
        <f>'[1]ШКОЛИ та ін.'!$J$10</f>
        <v>42.75</v>
      </c>
      <c r="N93" s="66"/>
      <c r="O93" s="66"/>
      <c r="P93" s="97" t="e">
        <f>#REF!+#REF!+#REF!+#REF!+#REF!+#REF!+#REF!</f>
        <v>#REF!</v>
      </c>
      <c r="Q93" s="97"/>
      <c r="R93" s="97"/>
      <c r="S93" s="97"/>
      <c r="T93" s="97"/>
      <c r="U93" s="97" t="e">
        <f>#REF!+#REF!+#REF!+#REF!+#REF!</f>
        <v>#REF!</v>
      </c>
      <c r="V93" s="97" t="e">
        <f>#REF!+#REF!+#REF!+#REF!+#REF!+#REF!+#REF!+#REF!</f>
        <v>#REF!</v>
      </c>
      <c r="W93" s="97" t="e">
        <f t="shared" si="11"/>
        <v>#REF!</v>
      </c>
    </row>
    <row r="94" spans="2:23" ht="16.5" hidden="1">
      <c r="B94" s="64" t="e">
        <f>#REF!+#REF!+#REF!+#REF!+M60+#REF!+#REF!+#REF!+#REF!+#REF!+#REF!+#REF!+#REF!+#REF!+#REF!</f>
        <v>#REF!</v>
      </c>
      <c r="F94" s="99">
        <v>7</v>
      </c>
      <c r="G94" s="99"/>
      <c r="H94" s="99" t="e">
        <f>#REF!+#REF!+#REF!+C32+C33+C37+#REF!+#REF!+#REF!+#REF!+#REF!+#REF!+#REF!+#REF!+#REF!+#REF!+#REF!</f>
        <v>#REF!</v>
      </c>
      <c r="L94" s="96">
        <v>8</v>
      </c>
      <c r="M94" s="97">
        <f>'[1]ШКОЛИ та ін.'!$J$11</f>
        <v>40.361111111111114</v>
      </c>
      <c r="N94" s="66"/>
      <c r="O94" s="66"/>
      <c r="P94" s="97" t="e">
        <f>#REF!+#REF!+#REF!+#REF!+#REF!+#REF!</f>
        <v>#REF!</v>
      </c>
      <c r="Q94" s="97"/>
      <c r="R94" s="97"/>
      <c r="S94" s="97"/>
      <c r="T94" s="97"/>
      <c r="U94" s="97" t="e">
        <f>#REF!+#REF!+#REF!+#REF!+#REF!</f>
        <v>#REF!</v>
      </c>
      <c r="V94" s="97" t="e">
        <f>#REF!+#REF!+#REF!+#REF!+#REF!+#REF!+#REF!+#REF!+#REF!</f>
        <v>#REF!</v>
      </c>
      <c r="W94" s="97" t="e">
        <f t="shared" si="11"/>
        <v>#REF!</v>
      </c>
    </row>
    <row r="95" spans="2:23" ht="15.75" hidden="1">
      <c r="B95" s="1" t="s">
        <v>47</v>
      </c>
      <c r="F95" s="100">
        <v>8</v>
      </c>
      <c r="G95" s="101"/>
      <c r="H95" s="102" t="e">
        <f>#REF!+#REF!+#REF!+#REF!+#REF!+C47+#REF!+#REF!+#REF!+#REF!+#REF!+#REF!+#REF!</f>
        <v>#REF!</v>
      </c>
      <c r="I95" s="103">
        <v>176.5</v>
      </c>
      <c r="L95" s="96">
        <v>9</v>
      </c>
      <c r="M95" s="97">
        <f>'[1]ШКОЛИ та ін.'!$J$12</f>
        <v>42.416666666666664</v>
      </c>
      <c r="N95" s="66"/>
      <c r="O95" s="66"/>
      <c r="P95" s="97" t="e">
        <f>#REF!+#REF!+#REF!+#REF!+#REF!+#REF!+#REF!+#REF!+#REF!+#REF!+#REF!</f>
        <v>#REF!</v>
      </c>
      <c r="Q95" s="97"/>
      <c r="R95" s="97"/>
      <c r="S95" s="97"/>
      <c r="T95" s="97"/>
      <c r="U95" s="97" t="e">
        <f>#REF!+#REF!+#REF!+#REF!+#REF!</f>
        <v>#REF!</v>
      </c>
      <c r="V95" s="97" t="e">
        <f>#REF!+#REF!+#REF!+#REF!+#REF!+#REF!+#REF!+#REF!+#REF!+#REF!</f>
        <v>#REF!</v>
      </c>
      <c r="W95" s="97" t="e">
        <f t="shared" si="11"/>
        <v>#REF!</v>
      </c>
    </row>
    <row r="96" spans="2:23" ht="15.75" hidden="1">
      <c r="B96" s="64" t="e">
        <f>B90+B92+B94</f>
        <v>#REF!</v>
      </c>
      <c r="F96" s="104">
        <v>9</v>
      </c>
      <c r="G96" s="105"/>
      <c r="H96" s="93" t="e">
        <f>#REF!+#REF!+#REF!+#REF!+#REF!+#REF!+#REF!+#REF!+C31+C34+#REF!+#REF!+#REF!+#REF!+#REF!</f>
        <v>#REF!</v>
      </c>
      <c r="I96" s="103"/>
      <c r="L96" s="96" t="s">
        <v>53</v>
      </c>
      <c r="M96" s="97">
        <f>'[1]ШКОЛИ та ін.'!$J$13</f>
        <v>14.277777777777779</v>
      </c>
      <c r="N96" s="66"/>
      <c r="O96" s="66"/>
      <c r="P96" s="97" t="e">
        <f>#REF!+#REF!+#REF!+#REF!+#REF!</f>
        <v>#REF!</v>
      </c>
      <c r="Q96" s="97"/>
      <c r="R96" s="97"/>
      <c r="S96" s="97"/>
      <c r="T96" s="97"/>
      <c r="U96" s="97" t="e">
        <f>#REF!+#REF!+#REF!+#REF!+#REF!</f>
        <v>#REF!</v>
      </c>
      <c r="V96" s="97" t="e">
        <f>#REF!+#REF!+#REF!+#REF!+#REF!+#REF!+#REF!+#REF!+#REF!</f>
        <v>#REF!</v>
      </c>
      <c r="W96" s="97" t="e">
        <f t="shared" si="11"/>
        <v>#REF!</v>
      </c>
    </row>
    <row r="97" spans="6:23" ht="15.75" hidden="1">
      <c r="F97" s="104">
        <v>10</v>
      </c>
      <c r="G97" s="105"/>
      <c r="H97" s="93" t="e">
        <f>#REF!+#REF!+#REF!+#REF!+#REF!+C43+C44+#REF!+#REF!+#REF!+#REF!+#REF!+#REF!+#REF!+#REF!+#REF!+#REF!</f>
        <v>#REF!</v>
      </c>
      <c r="I97" s="103"/>
      <c r="L97" s="96" t="s">
        <v>54</v>
      </c>
      <c r="M97" s="97">
        <f>'[1]ШКОЛИ та ін.'!$J$14</f>
        <v>14.694444444444445</v>
      </c>
      <c r="N97" s="66"/>
      <c r="O97" s="66"/>
      <c r="P97" s="97" t="e">
        <f>#REF!+#REF!+#REF!+#REF!+#REF!</f>
        <v>#REF!</v>
      </c>
      <c r="Q97" s="97"/>
      <c r="R97" s="97"/>
      <c r="S97" s="97"/>
      <c r="T97" s="97"/>
      <c r="U97" s="97" t="e">
        <f>#REF!+#REF!+#REF!+#REF!+#REF!</f>
        <v>#REF!</v>
      </c>
      <c r="V97" s="97" t="e">
        <f>#REF!+#REF!+#REF!+#REF!+#REF!+#REF!+#REF!+#REF!+#REF!</f>
        <v>#REF!</v>
      </c>
      <c r="W97" s="97" t="e">
        <f t="shared" si="11"/>
        <v>#REF!</v>
      </c>
    </row>
    <row r="98" spans="6:23" ht="16.5" hidden="1">
      <c r="F98" s="106">
        <v>11</v>
      </c>
      <c r="G98" s="107"/>
      <c r="H98" s="108" t="e">
        <f>#REF!+#REF!+#REF!+#REF!+#REF!+#REF!+#REF!</f>
        <v>#REF!</v>
      </c>
      <c r="I98" s="103"/>
      <c r="L98" s="96" t="s">
        <v>47</v>
      </c>
      <c r="M98" s="96" t="e">
        <f>SUM(M89:M97)</f>
        <v>#REF!</v>
      </c>
      <c r="N98" s="96"/>
      <c r="O98" s="96">
        <f>SUM(O89:O97)</f>
        <v>0</v>
      </c>
      <c r="P98" s="109" t="e">
        <f>SUM(P89:P97)</f>
        <v>#REF!</v>
      </c>
      <c r="Q98" s="109">
        <f>SUM(Q89:Q97)</f>
        <v>0</v>
      </c>
      <c r="R98" s="109"/>
      <c r="S98" s="109"/>
      <c r="T98" s="109">
        <f>SUM(T89:T97)</f>
        <v>0</v>
      </c>
      <c r="U98" s="109" t="e">
        <f>SUM(U89:U97)</f>
        <v>#REF!</v>
      </c>
      <c r="V98" s="109" t="e">
        <f>SUM(V89:V97)</f>
        <v>#REF!</v>
      </c>
      <c r="W98" s="109" t="e">
        <f t="shared" si="11"/>
        <v>#REF!</v>
      </c>
    </row>
    <row r="99" spans="6:8" ht="15" hidden="1">
      <c r="F99" s="110">
        <v>12</v>
      </c>
      <c r="G99" s="110"/>
      <c r="H99" s="110" t="e">
        <f>#REF!+#REF!+#REF!+#REF!+#REF!+#REF!</f>
        <v>#REF!</v>
      </c>
    </row>
    <row r="100" spans="6:12" ht="15" hidden="1">
      <c r="F100" s="93">
        <v>13</v>
      </c>
      <c r="G100" s="93"/>
      <c r="H100" s="93">
        <f>C38</f>
        <v>0</v>
      </c>
      <c r="L100" s="111" t="s">
        <v>55</v>
      </c>
    </row>
    <row r="101" spans="6:12" ht="15" hidden="1">
      <c r="F101" s="93">
        <v>14</v>
      </c>
      <c r="G101" s="93"/>
      <c r="H101" s="93" t="e">
        <f>#REF!+#REF!+#REF!+C30+#REF!+#REF!+#REF!+#REF!+#REF!+#REF!</f>
        <v>#REF!</v>
      </c>
      <c r="L101" s="112" t="e">
        <f>#REF!+#REF!+#REF!+#REF!+#REF!+C60+#REF!+#REF!+#REF!</f>
        <v>#REF!</v>
      </c>
    </row>
    <row r="102" spans="6:8" ht="15" hidden="1">
      <c r="F102" s="93">
        <v>15</v>
      </c>
      <c r="G102" s="93"/>
      <c r="H102" s="93"/>
    </row>
    <row r="103" spans="6:8" ht="15" hidden="1">
      <c r="F103" s="93">
        <v>16</v>
      </c>
      <c r="G103" s="93"/>
      <c r="H103" s="93"/>
    </row>
    <row r="104" spans="6:23" ht="18.75" hidden="1">
      <c r="F104" s="93" t="s">
        <v>47</v>
      </c>
      <c r="G104" s="93"/>
      <c r="H104" s="93" t="e">
        <f>SUM(H88:H103)</f>
        <v>#REF!</v>
      </c>
      <c r="M104" s="113" t="s">
        <v>56</v>
      </c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</row>
    <row r="105" spans="3:4" s="1" customFormat="1" ht="15" hidden="1">
      <c r="C105" s="64"/>
      <c r="D105" s="64"/>
    </row>
    <row r="106" spans="12:23" s="1" customFormat="1" ht="15" hidden="1">
      <c r="L106" s="93"/>
      <c r="M106" s="93" t="s">
        <v>43</v>
      </c>
      <c r="N106" s="93"/>
      <c r="O106" s="93"/>
      <c r="P106" s="93" t="s">
        <v>44</v>
      </c>
      <c r="Q106" s="93"/>
      <c r="R106" s="93"/>
      <c r="S106" s="93"/>
      <c r="T106" s="93"/>
      <c r="U106" s="93" t="s">
        <v>45</v>
      </c>
      <c r="V106" s="93" t="s">
        <v>46</v>
      </c>
      <c r="W106" s="93" t="s">
        <v>47</v>
      </c>
    </row>
    <row r="107" spans="12:23" s="1" customFormat="1" ht="15" hidden="1">
      <c r="L107" s="93">
        <v>3</v>
      </c>
      <c r="M107" s="114" t="e">
        <f>#REF!+#REF!+#REF!+#REF!</f>
        <v>#REF!</v>
      </c>
      <c r="N107" s="93"/>
      <c r="O107" s="93"/>
      <c r="P107" s="114" t="e">
        <f>#REF!+#REF!+#REF!+#REF!</f>
        <v>#REF!</v>
      </c>
      <c r="Q107" s="93"/>
      <c r="R107" s="93"/>
      <c r="S107" s="93"/>
      <c r="T107" s="93"/>
      <c r="U107" s="114" t="e">
        <f>#REF!+#REF!</f>
        <v>#REF!</v>
      </c>
      <c r="V107" s="114" t="e">
        <f>#REF!+#REF!+#REF!+#REF!+#REF!+#REF!+#REF!+#REF!+#REF!+#REF!+#REF!</f>
        <v>#REF!</v>
      </c>
      <c r="W107" s="97" t="e">
        <f aca="true" t="shared" si="12" ref="W107:W115">M107+N107+P107+U107+V107</f>
        <v>#REF!</v>
      </c>
    </row>
    <row r="108" spans="12:23" s="1" customFormat="1" ht="15" hidden="1">
      <c r="L108" s="93">
        <v>5</v>
      </c>
      <c r="M108" s="114" t="e">
        <f>#REF!+#REF!+#REF!+#REF!</f>
        <v>#REF!</v>
      </c>
      <c r="N108" s="93"/>
      <c r="O108" s="93"/>
      <c r="P108" s="114" t="e">
        <f>#REF!+#REF!+#REF!+#REF!+#REF!</f>
        <v>#REF!</v>
      </c>
      <c r="Q108" s="93"/>
      <c r="R108" s="93"/>
      <c r="S108" s="93"/>
      <c r="T108" s="93"/>
      <c r="U108" s="114" t="e">
        <f>#REF!+#REF!+#REF!+#REF!</f>
        <v>#REF!</v>
      </c>
      <c r="V108" s="114" t="e">
        <f>#REF!+#REF!+#REF!+#REF!+#REF!+#REF!+#REF!+#REF!+#REF!</f>
        <v>#REF!</v>
      </c>
      <c r="W108" s="97" t="e">
        <f t="shared" si="12"/>
        <v>#REF!</v>
      </c>
    </row>
    <row r="109" spans="2:23" s="1" customFormat="1" ht="15" hidden="1">
      <c r="B109" s="1" t="s">
        <v>57</v>
      </c>
      <c r="L109" s="93">
        <v>11</v>
      </c>
      <c r="M109" s="114" t="e">
        <f>#REF!+#REF!+#REF!+#REF!+#REF!</f>
        <v>#REF!</v>
      </c>
      <c r="N109" s="93"/>
      <c r="O109" s="93"/>
      <c r="P109" s="114" t="e">
        <f>#REF!+#REF!+#REF!+#REF!</f>
        <v>#REF!</v>
      </c>
      <c r="Q109" s="93"/>
      <c r="R109" s="93"/>
      <c r="S109" s="93"/>
      <c r="T109" s="93"/>
      <c r="U109" s="114" t="e">
        <f>#REF!+#REF!+#REF!</f>
        <v>#REF!</v>
      </c>
      <c r="V109" s="114" t="e">
        <f>#REF!+#REF!+#REF!+#REF!+#REF!+#REF!+#REF!+#REF!+#REF!</f>
        <v>#REF!</v>
      </c>
      <c r="W109" s="97" t="e">
        <f t="shared" si="12"/>
        <v>#REF!</v>
      </c>
    </row>
    <row r="110" spans="2:23" s="1" customFormat="1" ht="15" hidden="1">
      <c r="B110" s="64" t="e">
        <f>#REF!+#REF!+#REF!+#REF!+#REF!+#REF!+#REF!+#REF!+#REF!+#REF!+#REF!+#REF!+#REF!+H60+J60+L60+M60+N60+#REF!+#REF!+#REF!+#REF!+#REF!+#REF!+#REF!+#REF!+#REF!+#REF!+#REF!+#REF!+#REF!+#REF!+#REF!+#REF!+#REF!+#REF!+#REF!+#REF!+#REF!+#REF!+#REF!+#REF!+#REF!</f>
        <v>#REF!</v>
      </c>
      <c r="L110" s="93">
        <v>13</v>
      </c>
      <c r="M110" s="114" t="e">
        <f>#REF!+#REF!+#REF!+#REF!+#REF!</f>
        <v>#REF!</v>
      </c>
      <c r="N110" s="93"/>
      <c r="O110" s="93"/>
      <c r="P110" s="114" t="e">
        <f>#REF!+#REF!+#REF!+#REF!+#REF!+#REF!+#REF!+#REF!+#REF!+#REF!+#REF!</f>
        <v>#REF!</v>
      </c>
      <c r="Q110" s="93"/>
      <c r="R110" s="93"/>
      <c r="S110" s="93"/>
      <c r="T110" s="93"/>
      <c r="U110" s="114" t="e">
        <f>#REF!+#REF!+#REF!+#REF!</f>
        <v>#REF!</v>
      </c>
      <c r="V110" s="114" t="e">
        <f>#REF!+#REF!+#REF!+#REF!+#REF!+#REF!+#REF!+#REF!+#REF!+#REF!+#REF!+#REF!</f>
        <v>#REF!</v>
      </c>
      <c r="W110" s="97" t="e">
        <f t="shared" si="12"/>
        <v>#REF!</v>
      </c>
    </row>
    <row r="111" spans="12:23" s="1" customFormat="1" ht="15" hidden="1">
      <c r="L111" s="93">
        <v>16</v>
      </c>
      <c r="M111" s="114" t="e">
        <f>#REF!+#REF!+#REF!</f>
        <v>#REF!</v>
      </c>
      <c r="N111" s="93"/>
      <c r="O111" s="93"/>
      <c r="P111" s="114" t="e">
        <f>#REF!+#REF!+#REF!+#REF!</f>
        <v>#REF!</v>
      </c>
      <c r="Q111" s="93"/>
      <c r="R111" s="93"/>
      <c r="S111" s="93"/>
      <c r="T111" s="93"/>
      <c r="U111" s="114" t="e">
        <f>#REF!+#REF!</f>
        <v>#REF!</v>
      </c>
      <c r="V111" s="114" t="e">
        <f>#REF!+#REF!+#REF!+#REF!+#REF!+#REF!+#REF!+#REF!+#REF!+#REF!+#REF!</f>
        <v>#REF!</v>
      </c>
      <c r="W111" s="97" t="e">
        <f t="shared" si="12"/>
        <v>#REF!</v>
      </c>
    </row>
    <row r="112" spans="12:23" s="1" customFormat="1" ht="15" hidden="1">
      <c r="L112" s="93">
        <v>18</v>
      </c>
      <c r="M112" s="114" t="e">
        <f>#REF!+#REF!+#REF!+#REF!</f>
        <v>#REF!</v>
      </c>
      <c r="N112" s="93"/>
      <c r="O112" s="93"/>
      <c r="P112" s="114" t="e">
        <f>#REF!+#REF!+#REF!+#REF!+#REF!</f>
        <v>#REF!</v>
      </c>
      <c r="Q112" s="93"/>
      <c r="R112" s="93"/>
      <c r="S112" s="93"/>
      <c r="T112" s="93"/>
      <c r="U112" s="114" t="e">
        <f>#REF!+#REF!</f>
        <v>#REF!</v>
      </c>
      <c r="V112" s="114" t="e">
        <f>#REF!+#REF!+#REF!+#REF!+#REF!+#REF!+#REF!+#REF!+#REF!</f>
        <v>#REF!</v>
      </c>
      <c r="W112" s="97" t="e">
        <f t="shared" si="12"/>
        <v>#REF!</v>
      </c>
    </row>
    <row r="113" spans="12:23" s="1" customFormat="1" ht="15" hidden="1">
      <c r="L113" s="93">
        <v>21</v>
      </c>
      <c r="M113" s="114" t="e">
        <f>#REF!+#REF!+#REF!+#REF!</f>
        <v>#REF!</v>
      </c>
      <c r="N113" s="93"/>
      <c r="O113" s="93"/>
      <c r="P113" s="114" t="e">
        <f>#REF!+#REF!+#REF!+#REF!+#REF!+#REF!</f>
        <v>#REF!</v>
      </c>
      <c r="Q113" s="93"/>
      <c r="R113" s="93"/>
      <c r="S113" s="93"/>
      <c r="T113" s="93"/>
      <c r="U113" s="114" t="e">
        <f>#REF!+#REF!</f>
        <v>#REF!</v>
      </c>
      <c r="V113" s="114" t="e">
        <f>#REF!+#REF!+#REF!+#REF!+#REF!+#REF!+#REF!+#REF!+#REF!+#REF!+#REF!+#REF!</f>
        <v>#REF!</v>
      </c>
      <c r="W113" s="97" t="e">
        <f t="shared" si="12"/>
        <v>#REF!</v>
      </c>
    </row>
    <row r="114" spans="12:23" s="1" customFormat="1" ht="15" hidden="1">
      <c r="L114" s="93">
        <v>22</v>
      </c>
      <c r="M114" s="114">
        <f>V32+V33+V39+V40+V42+V43</f>
        <v>0</v>
      </c>
      <c r="N114" s="93"/>
      <c r="O114" s="93"/>
      <c r="P114" s="114">
        <f>V30+V31+V34+V37+V44</f>
        <v>0</v>
      </c>
      <c r="Q114" s="93"/>
      <c r="R114" s="93"/>
      <c r="S114" s="93"/>
      <c r="T114" s="93"/>
      <c r="U114" s="114">
        <f>V35+V36+V38+V47</f>
        <v>0</v>
      </c>
      <c r="V114" s="114">
        <f>V45+V46+V49+V50+V51+V52+V53+V54+V55+V56+V57+V58+V59</f>
        <v>0</v>
      </c>
      <c r="W114" s="97">
        <f t="shared" si="12"/>
        <v>0</v>
      </c>
    </row>
    <row r="115" spans="12:23" s="1" customFormat="1" ht="15" hidden="1">
      <c r="L115" s="93">
        <v>23</v>
      </c>
      <c r="M115" s="114" t="e">
        <f>#REF!+#REF!+#REF!+#REF!</f>
        <v>#REF!</v>
      </c>
      <c r="N115" s="93"/>
      <c r="O115" s="93"/>
      <c r="P115" s="114" t="e">
        <f>#REF!+#REF!+#REF!+#REF!+#REF!</f>
        <v>#REF!</v>
      </c>
      <c r="Q115" s="93"/>
      <c r="R115" s="93"/>
      <c r="S115" s="93"/>
      <c r="T115" s="93"/>
      <c r="U115" s="114" t="e">
        <f>#REF!+#REF!</f>
        <v>#REF!</v>
      </c>
      <c r="V115" s="114" t="e">
        <f>#REF!+#REF!+#REF!+#REF!+#REF!+#REF!+#REF!+#REF!+#REF!</f>
        <v>#REF!</v>
      </c>
      <c r="W115" s="97" t="e">
        <f t="shared" si="12"/>
        <v>#REF!</v>
      </c>
    </row>
    <row r="116" spans="12:23" s="1" customFormat="1" ht="15" hidden="1">
      <c r="L116" s="93" t="s">
        <v>47</v>
      </c>
      <c r="M116" s="115" t="e">
        <f>SUM(M107:M115)</f>
        <v>#REF!</v>
      </c>
      <c r="N116" s="97">
        <f>SUM(N107:N115)</f>
        <v>0</v>
      </c>
      <c r="O116" s="97">
        <f>SUM(O107:O115)</f>
        <v>0</v>
      </c>
      <c r="P116" s="97" t="e">
        <f>SUM(P107:P115)</f>
        <v>#REF!</v>
      </c>
      <c r="Q116" s="97">
        <f>SUM(Q107:Q115)</f>
        <v>0</v>
      </c>
      <c r="R116" s="97"/>
      <c r="S116" s="97"/>
      <c r="T116" s="97">
        <f>SUM(T107:T115)</f>
        <v>0</v>
      </c>
      <c r="U116" s="97" t="e">
        <f>SUM(U107:U115)</f>
        <v>#REF!</v>
      </c>
      <c r="V116" s="97" t="e">
        <f>SUM(V107:V115)</f>
        <v>#REF!</v>
      </c>
      <c r="W116" s="97" t="e">
        <f>SUM(W107:W115)</f>
        <v>#REF!</v>
      </c>
    </row>
    <row r="117" spans="2:5" s="1" customFormat="1" ht="15" hidden="1">
      <c r="B117" s="1" t="s">
        <v>58</v>
      </c>
      <c r="E117" s="64" t="e">
        <f>#REF!+Q41+#REF!+#REF!+#REF!+#REF!+#REF!+#REF!+#REF!</f>
        <v>#REF!</v>
      </c>
    </row>
    <row r="118" spans="2:23" s="1" customFormat="1" ht="15" hidden="1">
      <c r="B118" s="1" t="s">
        <v>59</v>
      </c>
      <c r="E118" s="64" t="e">
        <f>#REF!+C41+#REF!+#REF!+#REF!+#REF!+#REF!+#REF!+#REF!</f>
        <v>#REF!</v>
      </c>
      <c r="V118" s="1" t="s">
        <v>60</v>
      </c>
      <c r="W118" s="64" t="e">
        <f>#REF!+#REF!+#REF!+#REF!+#REF!+V60+#REF!+#REF!+#REF!</f>
        <v>#REF!</v>
      </c>
    </row>
    <row r="119" spans="13:20" ht="15">
      <c r="M119" s="64"/>
      <c r="T119" s="64"/>
    </row>
    <row r="172" ht="15">
      <c r="B172" s="64" t="e">
        <f>#REF!+C41+#REF!+#REF!+#REF!+#REF!+#REF!+#REF!+#REF!</f>
        <v>#REF!</v>
      </c>
    </row>
  </sheetData>
  <sheetProtection selectLockedCells="1" selectUnlockedCells="1"/>
  <mergeCells count="28">
    <mergeCell ref="M3:R3"/>
    <mergeCell ref="B4:J4"/>
    <mergeCell ref="B5:J5"/>
    <mergeCell ref="L6:Q6"/>
    <mergeCell ref="A10:A12"/>
    <mergeCell ref="D10:D14"/>
    <mergeCell ref="E10:E14"/>
    <mergeCell ref="F10:F14"/>
    <mergeCell ref="G10:G14"/>
    <mergeCell ref="J10:M10"/>
    <mergeCell ref="Q10:Q14"/>
    <mergeCell ref="R10:R14"/>
    <mergeCell ref="S10:S14"/>
    <mergeCell ref="H11:H14"/>
    <mergeCell ref="I11:I14"/>
    <mergeCell ref="J11:J14"/>
    <mergeCell ref="K11:K14"/>
    <mergeCell ref="L11:L14"/>
    <mergeCell ref="M11:M14"/>
    <mergeCell ref="N11:N14"/>
    <mergeCell ref="O11:O14"/>
    <mergeCell ref="P11:P14"/>
    <mergeCell ref="A16:A17"/>
    <mergeCell ref="A72:T72"/>
    <mergeCell ref="F87:H87"/>
    <mergeCell ref="M87:W87"/>
    <mergeCell ref="I95:I98"/>
    <mergeCell ref="M104:W104"/>
  </mergeCells>
  <printOptions horizontalCentered="1"/>
  <pageMargins left="0" right="0" top="0" bottom="0" header="0.5118055555555555" footer="0.5118055555555555"/>
  <pageSetup horizontalDpi="300" verticalDpi="300" orientation="portrait" paperSize="9" scale="56"/>
  <rowBreaks count="2" manualBreakCount="2">
    <brk id="60" max="255" man="1"/>
    <brk id="85" max="255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2019-12-24T07:51:08Z</cp:lastPrinted>
  <dcterms:created xsi:type="dcterms:W3CDTF">2004-04-30T06:23:17Z</dcterms:created>
  <dcterms:modified xsi:type="dcterms:W3CDTF">2020-12-02T09:26:19Z</dcterms:modified>
  <cp:category/>
  <cp:version/>
  <cp:contentType/>
  <cp:contentStatus/>
</cp:coreProperties>
</file>